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b1smn-my.sharepoint.com/personal/anders_neteland_smn_no/Documents/PERSONLIG/Midtre Naustdal Storvald/"/>
    </mc:Choice>
  </mc:AlternateContent>
  <xr:revisionPtr revIDLastSave="0" documentId="8_{D3D0F8D6-DFD9-47AA-9348-4CD37B494997}" xr6:coauthVersionLast="47" xr6:coauthVersionMax="47" xr10:uidLastSave="{00000000-0000-0000-0000-000000000000}"/>
  <bookViews>
    <workbookView xWindow="-120" yWindow="-120" windowWidth="29040" windowHeight="15840" xr2:uid="{881EDFCB-874A-4064-9F32-59A6B4CEC910}"/>
  </bookViews>
  <sheets>
    <sheet name="Tildeling 2023" sheetId="3" r:id="rId1"/>
    <sheet name="UTREGNING" sheetId="1" r:id="rId2"/>
    <sheet name="Løyver Bestandsplanperiod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D25" i="1" s="1"/>
  <c r="E25" i="1" s="1"/>
  <c r="F2" i="3" s="1"/>
  <c r="M3" i="1"/>
  <c r="L15" i="1"/>
  <c r="T4" i="1"/>
  <c r="T5" i="1"/>
  <c r="T6" i="1"/>
  <c r="T7" i="1"/>
  <c r="T8" i="1"/>
  <c r="T9" i="1"/>
  <c r="T10" i="1"/>
  <c r="T11" i="1"/>
  <c r="T12" i="1"/>
  <c r="T13" i="1"/>
  <c r="T14" i="1"/>
  <c r="E3" i="1"/>
  <c r="C4" i="3"/>
  <c r="E2" i="3"/>
  <c r="E3" i="3"/>
  <c r="E4" i="3"/>
  <c r="E5" i="3"/>
  <c r="E6" i="3"/>
  <c r="E7" i="3"/>
  <c r="E8" i="3"/>
  <c r="E9" i="3"/>
  <c r="E10" i="3"/>
  <c r="E11" i="3"/>
  <c r="E12" i="3"/>
  <c r="E13" i="3"/>
  <c r="S15" i="1"/>
  <c r="G26" i="1"/>
  <c r="G27" i="1"/>
  <c r="G28" i="1"/>
  <c r="G29" i="1"/>
  <c r="G30" i="1"/>
  <c r="G31" i="1"/>
  <c r="G32" i="1"/>
  <c r="G33" i="1"/>
  <c r="G34" i="1"/>
  <c r="G35" i="1"/>
  <c r="G36" i="1"/>
  <c r="G25" i="1"/>
  <c r="C26" i="1"/>
  <c r="C27" i="1"/>
  <c r="C28" i="1"/>
  <c r="C29" i="1"/>
  <c r="C30" i="1"/>
  <c r="C31" i="1"/>
  <c r="C32" i="1"/>
  <c r="C33" i="1"/>
  <c r="C34" i="1"/>
  <c r="C35" i="1"/>
  <c r="C36" i="1"/>
  <c r="C25" i="1"/>
  <c r="F16" i="2"/>
  <c r="G16" i="2"/>
  <c r="H16" i="2"/>
  <c r="E16" i="2"/>
  <c r="C15" i="1"/>
  <c r="D14" i="1" s="1"/>
  <c r="H14" i="1" s="1"/>
  <c r="D3" i="3"/>
  <c r="D4" i="3"/>
  <c r="D5" i="3"/>
  <c r="D6" i="3"/>
  <c r="D7" i="3"/>
  <c r="D8" i="3"/>
  <c r="D9" i="3"/>
  <c r="D10" i="3"/>
  <c r="D11" i="3"/>
  <c r="D12" i="3"/>
  <c r="D13" i="3"/>
  <c r="D2" i="3"/>
  <c r="C3" i="3"/>
  <c r="C5" i="3"/>
  <c r="C6" i="3"/>
  <c r="C7" i="3"/>
  <c r="C8" i="3"/>
  <c r="C9" i="3"/>
  <c r="C10" i="3"/>
  <c r="C11" i="3"/>
  <c r="C12" i="3"/>
  <c r="C13" i="3"/>
  <c r="C2" i="3"/>
  <c r="Q4" i="1"/>
  <c r="Q5" i="1"/>
  <c r="Q6" i="1"/>
  <c r="Q7" i="1"/>
  <c r="Q8" i="1"/>
  <c r="Q9" i="1"/>
  <c r="Q10" i="1"/>
  <c r="Q11" i="1"/>
  <c r="Q12" i="1"/>
  <c r="Q13" i="1"/>
  <c r="Q14" i="1"/>
  <c r="Q3" i="1"/>
  <c r="I15" i="1"/>
  <c r="I16" i="1" s="1"/>
  <c r="O15" i="1"/>
  <c r="O16" i="1" s="1"/>
  <c r="L16" i="1"/>
  <c r="F15" i="1"/>
  <c r="F16" i="1" s="1"/>
  <c r="C15" i="2"/>
  <c r="D5" i="2" s="1"/>
  <c r="G5" i="2" s="1"/>
  <c r="E14" i="3" l="1"/>
  <c r="C37" i="1"/>
  <c r="G37" i="1"/>
  <c r="Q15" i="1"/>
  <c r="C14" i="3"/>
  <c r="D14" i="3"/>
  <c r="Q16" i="1"/>
  <c r="D8" i="2"/>
  <c r="H8" i="2" s="1"/>
  <c r="D4" i="2"/>
  <c r="H4" i="2" s="1"/>
  <c r="D12" i="2"/>
  <c r="H12" i="2" s="1"/>
  <c r="P5" i="1"/>
  <c r="N27" i="1" s="1"/>
  <c r="H27" i="1" s="1"/>
  <c r="I27" i="1" s="1"/>
  <c r="G4" i="3" s="1"/>
  <c r="M5" i="1"/>
  <c r="M27" i="1" s="1"/>
  <c r="D27" i="1" s="1"/>
  <c r="E27" i="1" s="1"/>
  <c r="F4" i="3" s="1"/>
  <c r="D11" i="2"/>
  <c r="E11" i="2" s="1"/>
  <c r="G11" i="1" s="1"/>
  <c r="D7" i="2"/>
  <c r="E7" i="2" s="1"/>
  <c r="G7" i="1" s="1"/>
  <c r="D3" i="2"/>
  <c r="H3" i="2" s="1"/>
  <c r="D14" i="2"/>
  <c r="G14" i="2" s="1"/>
  <c r="D10" i="2"/>
  <c r="G10" i="2" s="1"/>
  <c r="D6" i="2"/>
  <c r="G6" i="2" s="1"/>
  <c r="D13" i="2"/>
  <c r="G13" i="2" s="1"/>
  <c r="D9" i="2"/>
  <c r="G9" i="2" s="1"/>
  <c r="D5" i="1"/>
  <c r="K5" i="1" s="1"/>
  <c r="D6" i="1"/>
  <c r="H6" i="1" s="1"/>
  <c r="D4" i="1"/>
  <c r="N4" i="1" s="1"/>
  <c r="D3" i="1"/>
  <c r="D7" i="1"/>
  <c r="N7" i="1" s="1"/>
  <c r="D8" i="1"/>
  <c r="N8" i="1" s="1"/>
  <c r="D9" i="1"/>
  <c r="K9" i="1" s="1"/>
  <c r="D11" i="1"/>
  <c r="N11" i="1" s="1"/>
  <c r="D12" i="1"/>
  <c r="N12" i="1" s="1"/>
  <c r="D13" i="1"/>
  <c r="K13" i="1" s="1"/>
  <c r="H4" i="1"/>
  <c r="D10" i="1"/>
  <c r="H10" i="1" s="1"/>
  <c r="H7" i="1"/>
  <c r="K6" i="1"/>
  <c r="K14" i="1"/>
  <c r="E14" i="1"/>
  <c r="R14" i="1" s="1"/>
  <c r="N14" i="1"/>
  <c r="E14" i="2"/>
  <c r="G14" i="1" s="1"/>
  <c r="G8" i="2"/>
  <c r="E9" i="2"/>
  <c r="G9" i="1" s="1"/>
  <c r="E5" i="2"/>
  <c r="G5" i="1" s="1"/>
  <c r="F14" i="2"/>
  <c r="J14" i="1" s="1"/>
  <c r="H14" i="2"/>
  <c r="H10" i="2"/>
  <c r="F9" i="2"/>
  <c r="J9" i="1" s="1"/>
  <c r="F5" i="2"/>
  <c r="J5" i="1" s="1"/>
  <c r="H5" i="2"/>
  <c r="F8" i="2"/>
  <c r="J8" i="1" s="1"/>
  <c r="F4" i="2"/>
  <c r="J4" i="1" s="1"/>
  <c r="H4" i="3" l="1"/>
  <c r="K3" i="1"/>
  <c r="H3" i="1"/>
  <c r="G4" i="2"/>
  <c r="E4" i="2"/>
  <c r="G4" i="1" s="1"/>
  <c r="G11" i="2"/>
  <c r="M11" i="1" s="1"/>
  <c r="M33" i="1" s="1"/>
  <c r="D33" i="1" s="1"/>
  <c r="E33" i="1" s="1"/>
  <c r="F10" i="3" s="1"/>
  <c r="F11" i="2"/>
  <c r="J11" i="1" s="1"/>
  <c r="H9" i="2"/>
  <c r="E8" i="2"/>
  <c r="G8" i="1" s="1"/>
  <c r="F10" i="2"/>
  <c r="J10" i="1" s="1"/>
  <c r="H11" i="2"/>
  <c r="E10" i="2"/>
  <c r="G10" i="1" s="1"/>
  <c r="F3" i="2"/>
  <c r="J3" i="1" s="1"/>
  <c r="E6" i="2"/>
  <c r="G6" i="1" s="1"/>
  <c r="N5" i="1"/>
  <c r="E5" i="1"/>
  <c r="R5" i="1" s="1"/>
  <c r="E12" i="2"/>
  <c r="G12" i="1" s="1"/>
  <c r="G12" i="2"/>
  <c r="M12" i="1" s="1"/>
  <c r="M34" i="1" s="1"/>
  <c r="D34" i="1" s="1"/>
  <c r="E34" i="1" s="1"/>
  <c r="F11" i="3" s="1"/>
  <c r="H6" i="2"/>
  <c r="F13" i="2"/>
  <c r="J13" i="1" s="1"/>
  <c r="E13" i="2"/>
  <c r="G13" i="1" s="1"/>
  <c r="H13" i="2"/>
  <c r="F12" i="2"/>
  <c r="J12" i="1" s="1"/>
  <c r="P6" i="1"/>
  <c r="N28" i="1" s="1"/>
  <c r="H28" i="1" s="1"/>
  <c r="I28" i="1" s="1"/>
  <c r="G5" i="3" s="1"/>
  <c r="M6" i="1"/>
  <c r="M28" i="1" s="1"/>
  <c r="D28" i="1" s="1"/>
  <c r="E28" i="1" s="1"/>
  <c r="F5" i="3" s="1"/>
  <c r="F6" i="2"/>
  <c r="J6" i="1" s="1"/>
  <c r="M4" i="1"/>
  <c r="M26" i="1" s="1"/>
  <c r="D26" i="1" s="1"/>
  <c r="E26" i="1" s="1"/>
  <c r="F3" i="3" s="1"/>
  <c r="P4" i="1"/>
  <c r="N26" i="1" s="1"/>
  <c r="H26" i="1" s="1"/>
  <c r="I26" i="1" s="1"/>
  <c r="G3" i="3" s="1"/>
  <c r="F7" i="2"/>
  <c r="J7" i="1" s="1"/>
  <c r="P10" i="1"/>
  <c r="N32" i="1" s="1"/>
  <c r="H32" i="1" s="1"/>
  <c r="I32" i="1" s="1"/>
  <c r="G9" i="3" s="1"/>
  <c r="M10" i="1"/>
  <c r="M32" i="1" s="1"/>
  <c r="D32" i="1" s="1"/>
  <c r="E32" i="1" s="1"/>
  <c r="F9" i="3" s="1"/>
  <c r="D15" i="2"/>
  <c r="M8" i="1"/>
  <c r="M30" i="1" s="1"/>
  <c r="D30" i="1" s="1"/>
  <c r="E30" i="1" s="1"/>
  <c r="F7" i="3" s="1"/>
  <c r="P8" i="1"/>
  <c r="N30" i="1" s="1"/>
  <c r="H30" i="1" s="1"/>
  <c r="I30" i="1" s="1"/>
  <c r="G7" i="3" s="1"/>
  <c r="P9" i="1"/>
  <c r="N31" i="1" s="1"/>
  <c r="H31" i="1" s="1"/>
  <c r="I31" i="1" s="1"/>
  <c r="G8" i="3" s="1"/>
  <c r="M9" i="1"/>
  <c r="M31" i="1" s="1"/>
  <c r="D31" i="1" s="1"/>
  <c r="E31" i="1" s="1"/>
  <c r="F8" i="3" s="1"/>
  <c r="P14" i="1"/>
  <c r="N36" i="1" s="1"/>
  <c r="H36" i="1" s="1"/>
  <c r="I36" i="1" s="1"/>
  <c r="G13" i="3" s="1"/>
  <c r="M14" i="1"/>
  <c r="M36" i="1" s="1"/>
  <c r="D36" i="1" s="1"/>
  <c r="E36" i="1" s="1"/>
  <c r="F13" i="3" s="1"/>
  <c r="G7" i="2"/>
  <c r="H7" i="2"/>
  <c r="P13" i="1"/>
  <c r="N35" i="1" s="1"/>
  <c r="H35" i="1" s="1"/>
  <c r="I35" i="1" s="1"/>
  <c r="G12" i="3" s="1"/>
  <c r="M13" i="1"/>
  <c r="M35" i="1" s="1"/>
  <c r="D35" i="1" s="1"/>
  <c r="E35" i="1" s="1"/>
  <c r="F12" i="3" s="1"/>
  <c r="G3" i="2"/>
  <c r="E3" i="2"/>
  <c r="G3" i="1" s="1"/>
  <c r="R3" i="1"/>
  <c r="H9" i="1"/>
  <c r="N6" i="1"/>
  <c r="K8" i="1"/>
  <c r="K4" i="1"/>
  <c r="E8" i="1"/>
  <c r="N3" i="1"/>
  <c r="K11" i="1"/>
  <c r="E6" i="1"/>
  <c r="H11" i="1"/>
  <c r="H8" i="1"/>
  <c r="H5" i="1"/>
  <c r="E4" i="1"/>
  <c r="R4" i="1" s="1"/>
  <c r="N9" i="1"/>
  <c r="K7" i="1"/>
  <c r="E7" i="1"/>
  <c r="E9" i="1"/>
  <c r="R9" i="1" s="1"/>
  <c r="N13" i="1"/>
  <c r="K12" i="1"/>
  <c r="E12" i="1"/>
  <c r="H13" i="1"/>
  <c r="E13" i="1"/>
  <c r="H12" i="1"/>
  <c r="E11" i="1"/>
  <c r="R11" i="1" s="1"/>
  <c r="N10" i="1"/>
  <c r="E10" i="1"/>
  <c r="R10" i="1" s="1"/>
  <c r="K10" i="1"/>
  <c r="D15" i="1"/>
  <c r="R7" i="1" l="1"/>
  <c r="R12" i="1"/>
  <c r="R13" i="1"/>
  <c r="R8" i="1"/>
  <c r="R6" i="1"/>
  <c r="H5" i="3"/>
  <c r="H7" i="3"/>
  <c r="H8" i="3"/>
  <c r="H9" i="3"/>
  <c r="H3" i="3"/>
  <c r="H12" i="3"/>
  <c r="H13" i="3"/>
  <c r="P11" i="1"/>
  <c r="N33" i="1" s="1"/>
  <c r="H33" i="1" s="1"/>
  <c r="I33" i="1" s="1"/>
  <c r="G10" i="3" s="1"/>
  <c r="H10" i="3" s="1"/>
  <c r="P12" i="1"/>
  <c r="N34" i="1" s="1"/>
  <c r="H34" i="1" s="1"/>
  <c r="I34" i="1" s="1"/>
  <c r="G11" i="3" s="1"/>
  <c r="H11" i="3" s="1"/>
  <c r="H15" i="2"/>
  <c r="F15" i="2"/>
  <c r="E15" i="2"/>
  <c r="P3" i="1"/>
  <c r="N25" i="1" s="1"/>
  <c r="M7" i="1"/>
  <c r="M29" i="1" s="1"/>
  <c r="D29" i="1" s="1"/>
  <c r="E29" i="1" s="1"/>
  <c r="F6" i="3" s="1"/>
  <c r="P7" i="1"/>
  <c r="N29" i="1" s="1"/>
  <c r="H29" i="1" s="1"/>
  <c r="I29" i="1" s="1"/>
  <c r="G6" i="3" s="1"/>
  <c r="G15" i="2"/>
  <c r="M37" i="1" l="1"/>
  <c r="T3" i="1"/>
  <c r="T15" i="1" s="1"/>
  <c r="D37" i="1"/>
  <c r="H25" i="1"/>
  <c r="N37" i="1"/>
  <c r="H6" i="3"/>
  <c r="I17" i="1"/>
  <c r="H37" i="1" l="1"/>
  <c r="I25" i="1"/>
  <c r="E37" i="1"/>
  <c r="O17" i="1"/>
  <c r="F17" i="1"/>
  <c r="L17" i="1"/>
  <c r="F14" i="3" l="1"/>
  <c r="I37" i="1"/>
  <c r="G2" i="3"/>
  <c r="H2" i="3" s="1"/>
  <c r="H14" i="3" s="1"/>
  <c r="E15" i="3" s="1"/>
  <c r="G15" i="3" l="1"/>
  <c r="D15" i="3"/>
  <c r="C15" i="3"/>
  <c r="F15" i="3"/>
  <c r="H15" i="3" l="1"/>
</calcChain>
</file>

<file path=xl/sharedStrings.xml><?xml version="1.0" encoding="utf-8"?>
<sst xmlns="http://schemas.openxmlformats.org/spreadsheetml/2006/main" count="169" uniqueCount="72">
  <si>
    <t>4647J0025</t>
  </si>
  <si>
    <t>Russ/Hellen/Gjøring</t>
  </si>
  <si>
    <t>4647J0026</t>
  </si>
  <si>
    <t>Vatnevatnet</t>
  </si>
  <si>
    <t>4647J0028</t>
  </si>
  <si>
    <t>Helle</t>
  </si>
  <si>
    <t>4647J0029</t>
  </si>
  <si>
    <t>Einevoll/Storelid</t>
  </si>
  <si>
    <t>4647J0030</t>
  </si>
  <si>
    <t>Andal</t>
  </si>
  <si>
    <t>4647J0031</t>
  </si>
  <si>
    <t>Slettehaug</t>
  </si>
  <si>
    <t>4647J0032</t>
  </si>
  <si>
    <t>Øvrebø/Areklett</t>
  </si>
  <si>
    <t>4647J0033</t>
  </si>
  <si>
    <t>Kringla og Stranda</t>
  </si>
  <si>
    <t>4647J0034</t>
  </si>
  <si>
    <t>Naustdal</t>
  </si>
  <si>
    <t>4647J0035</t>
  </si>
  <si>
    <t>Jonstad/Skei</t>
  </si>
  <si>
    <t>4647J0036</t>
  </si>
  <si>
    <t>Jonstadstølen</t>
  </si>
  <si>
    <t>4647J0037</t>
  </si>
  <si>
    <t>Hove/Veien</t>
  </si>
  <si>
    <t>Parter</t>
  </si>
  <si>
    <t>SUM</t>
  </si>
  <si>
    <t>Løyver</t>
  </si>
  <si>
    <t>Jaktfeltnr</t>
  </si>
  <si>
    <t>Navn</t>
  </si>
  <si>
    <t>Kalv</t>
  </si>
  <si>
    <t>Ungdyr</t>
  </si>
  <si>
    <t>Eldre Bukk</t>
  </si>
  <si>
    <t>Eldre Kolle</t>
  </si>
  <si>
    <t>Antall tildelte dyr i perioden</t>
  </si>
  <si>
    <t>Avvik avrunding 3år</t>
  </si>
  <si>
    <t>Avvik avrunding 3 år</t>
  </si>
  <si>
    <t>avunding</t>
  </si>
  <si>
    <t>Avrundet</t>
  </si>
  <si>
    <t>Avrunding pa.</t>
  </si>
  <si>
    <t>SUM tildelte løyver 2023</t>
  </si>
  <si>
    <t>%-vis tildeling</t>
  </si>
  <si>
    <t>Ekstra tildeling</t>
  </si>
  <si>
    <t>Kalv/Ungdyr</t>
  </si>
  <si>
    <t>SUM TOTAL</t>
  </si>
  <si>
    <t>TILDELING</t>
  </si>
  <si>
    <t>Eldre bukk</t>
  </si>
  <si>
    <t>Eldre kolle</t>
  </si>
  <si>
    <t>Avvik avrunding</t>
  </si>
  <si>
    <t>Tilleggsløyver kalv/ungdyr</t>
  </si>
  <si>
    <t>%</t>
  </si>
  <si>
    <t xml:space="preserve">Hver jaktfelt får på denne måten en mer rettferdig og fleksibel tildeling over 3-års perioden og kan felle ordinær tildeling av eldre dyr + inntil 1 ekstra dyr i samme kategori per år,  så lenge de har løyver igjen av "3års tillegskvote" ved tildelingstidspunkt.  </t>
  </si>
  <si>
    <t>Tilgjengelig 3 års kvote ved tildeling 2023</t>
  </si>
  <si>
    <t>Eldre bukk ordinær</t>
  </si>
  <si>
    <t>UTREGNING 3årskvote</t>
  </si>
  <si>
    <t xml:space="preserve">Total tildeling eldre bukk 23 </t>
  </si>
  <si>
    <t>Eldre kolle ordinær</t>
  </si>
  <si>
    <t>Tilgjengelig 3-årskvote 2023</t>
  </si>
  <si>
    <t xml:space="preserve">Tilgjengelig 3-årskvote 2023 </t>
  </si>
  <si>
    <t xml:space="preserve">Total eldre kolle tildeling 23 </t>
  </si>
  <si>
    <t xml:space="preserve">Samtlige jaktfelt oppfordres til å oppnå følgende prosentvise fordeling i sin avskyting: </t>
  </si>
  <si>
    <t>KALV - minimum 30%</t>
  </si>
  <si>
    <t>UNGDYR - minimum 45%, av ungdyr skal minimum 50% være hunndyr</t>
  </si>
  <si>
    <t>ELDRE BUKK - Maksimum 12,5%</t>
  </si>
  <si>
    <t>ELDRE KOLLE - Maksimum 12,5%</t>
  </si>
  <si>
    <t>Tidligere har tildeling vært avrundet i tildeling på årsbasis. Følgelig har noen jaktfelt blitt tildelt for mange løyver, andre for få ift. vedtektsfestet andel i storvaldet.</t>
  </si>
  <si>
    <t xml:space="preserve">Ved å avrunde løyvetildeling over de 3 år bestnadsplanen løper blir overnevnte feil mindre.  </t>
  </si>
  <si>
    <t xml:space="preserve">Jaktfelt som ikke feller sin ekstraord. Tildeling fra 3-års tilleggskvote vil, forutsatt ingen endring i tildeling fra kommunen frem mot jaktåret 2024/25 få tildelt løyve fra "3 års tilleggskvote", oppad begrenset til 1 tilleggsløyve hvert år i de ulike kjønnskategoriene for eldre dyr.  </t>
  </si>
  <si>
    <t>Jfr. ark "UTREGNING" og "Løyver Bestandsplanperiode" er løyver for hver enkelt års/kjønnsklasse avregnet for hvert vald over planperioden som løper i 3 år.</t>
  </si>
  <si>
    <t>I tildeling for kalv og ungdyr kompenseres "avrundingsfeil" med tilleggsløyver</t>
  </si>
  <si>
    <t xml:space="preserve">I tildeling for voksne dyr kompenseres "avrundingsfeil" med 3 års tilleggskvote, hvor jaktfelt med tilleggskvote kan felle  1 ekstra dyr i aldersklasse i 2023. </t>
  </si>
  <si>
    <t>Nedrunding</t>
  </si>
  <si>
    <t>Det er vedtatt en endring i tildelingsnøkkel for bestandsplansperiode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</si>
</sst>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0" fillId="2" borderId="0" xfId="0" applyFill="1"/>
    <xf numFmtId="9" fontId="0" fillId="2" borderId="4" xfId="0" applyNumberFormat="1" applyFill="1" applyBorder="1"/>
    <xf numFmtId="2" fontId="0" fillId="2" borderId="0" xfId="0" applyNumberFormat="1" applyFill="1"/>
    <xf numFmtId="2" fontId="0" fillId="2" borderId="3" xfId="0" applyNumberFormat="1" applyFill="1" applyBorder="1"/>
    <xf numFmtId="0" fontId="0" fillId="3" borderId="0" xfId="0" applyFill="1"/>
    <xf numFmtId="9" fontId="0" fillId="3" borderId="4" xfId="0" applyNumberFormat="1" applyFill="1" applyBorder="1"/>
    <xf numFmtId="2" fontId="0" fillId="3" borderId="0" xfId="0" applyNumberFormat="1" applyFill="1"/>
    <xf numFmtId="2" fontId="0" fillId="3" borderId="3" xfId="0" applyNumberFormat="1" applyFill="1" applyBorder="1"/>
    <xf numFmtId="0" fontId="0" fillId="4" borderId="0" xfId="0" applyFill="1"/>
    <xf numFmtId="10" fontId="0" fillId="4" borderId="4" xfId="0" applyNumberFormat="1" applyFill="1" applyBorder="1"/>
    <xf numFmtId="2" fontId="0" fillId="4" borderId="0" xfId="0" applyNumberFormat="1" applyFill="1"/>
    <xf numFmtId="2" fontId="0" fillId="4" borderId="3" xfId="0" applyNumberFormat="1" applyFill="1" applyBorder="1"/>
    <xf numFmtId="0" fontId="0" fillId="5" borderId="0" xfId="0" applyFill="1"/>
    <xf numFmtId="10" fontId="0" fillId="5" borderId="4" xfId="0" applyNumberFormat="1" applyFill="1" applyBorder="1"/>
    <xf numFmtId="0" fontId="0" fillId="5" borderId="4" xfId="0" applyFill="1" applyBorder="1"/>
    <xf numFmtId="2" fontId="0" fillId="5" borderId="0" xfId="0" applyNumberFormat="1" applyFill="1"/>
    <xf numFmtId="2" fontId="0" fillId="5" borderId="3" xfId="0" applyNumberFormat="1" applyFill="1" applyBorder="1"/>
    <xf numFmtId="0" fontId="0" fillId="5" borderId="3" xfId="0" applyFill="1" applyBorder="1"/>
    <xf numFmtId="0" fontId="0" fillId="6" borderId="0" xfId="0" applyFill="1" applyAlignment="1">
      <alignment horizontal="center"/>
    </xf>
    <xf numFmtId="2" fontId="0" fillId="6" borderId="0" xfId="0" applyNumberFormat="1" applyFill="1"/>
    <xf numFmtId="0" fontId="0" fillId="6" borderId="4" xfId="0" applyFill="1" applyBorder="1"/>
    <xf numFmtId="164" fontId="0" fillId="0" borderId="0" xfId="1" applyNumberFormat="1" applyFont="1"/>
    <xf numFmtId="2" fontId="0" fillId="6" borderId="3" xfId="0" applyNumberFormat="1" applyFill="1" applyBorder="1"/>
    <xf numFmtId="0" fontId="0" fillId="2" borderId="3" xfId="0" applyFill="1" applyBorder="1"/>
    <xf numFmtId="0" fontId="2" fillId="6" borderId="0" xfId="0" applyFont="1" applyFill="1" applyAlignment="1">
      <alignment horizontal="center"/>
    </xf>
    <xf numFmtId="2" fontId="2" fillId="6" borderId="0" xfId="0" applyNumberFormat="1" applyFont="1" applyFill="1"/>
    <xf numFmtId="2" fontId="2" fillId="6" borderId="3" xfId="0" applyNumberFormat="1" applyFont="1" applyFill="1" applyBorder="1"/>
    <xf numFmtId="2" fontId="2" fillId="2" borderId="0" xfId="0" applyNumberFormat="1" applyFont="1" applyFill="1"/>
    <xf numFmtId="164" fontId="2" fillId="2" borderId="0" xfId="1" applyNumberFormat="1" applyFont="1" applyFill="1"/>
    <xf numFmtId="2" fontId="2" fillId="3" borderId="0" xfId="0" applyNumberFormat="1" applyFont="1" applyFill="1"/>
    <xf numFmtId="164" fontId="2" fillId="3" borderId="0" xfId="1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0" xfId="1" applyNumberFormat="1" applyFont="1" applyFill="1" applyAlignment="1">
      <alignment horizontal="right"/>
    </xf>
    <xf numFmtId="2" fontId="2" fillId="5" borderId="0" xfId="0" applyNumberFormat="1" applyFont="1" applyFill="1"/>
    <xf numFmtId="164" fontId="2" fillId="5" borderId="0" xfId="1" applyNumberFormat="1" applyFont="1" applyFill="1"/>
    <xf numFmtId="0" fontId="0" fillId="7" borderId="0" xfId="0" applyFill="1"/>
    <xf numFmtId="10" fontId="0" fillId="7" borderId="4" xfId="0" applyNumberFormat="1" applyFill="1" applyBorder="1"/>
    <xf numFmtId="2" fontId="0" fillId="7" borderId="0" xfId="0" applyNumberFormat="1" applyFill="1"/>
    <xf numFmtId="2" fontId="0" fillId="7" borderId="3" xfId="0" applyNumberFormat="1" applyFill="1" applyBorder="1"/>
    <xf numFmtId="164" fontId="0" fillId="6" borderId="0" xfId="1" applyNumberFormat="1" applyFont="1" applyFill="1" applyBorder="1"/>
    <xf numFmtId="0" fontId="5" fillId="0" borderId="0" xfId="0" applyFont="1"/>
    <xf numFmtId="0" fontId="4" fillId="4" borderId="5" xfId="0" applyFont="1" applyFill="1" applyBorder="1" applyAlignment="1">
      <alignment horizontal="left"/>
    </xf>
    <xf numFmtId="0" fontId="3" fillId="4" borderId="10" xfId="0" applyFont="1" applyFill="1" applyBorder="1"/>
    <xf numFmtId="1" fontId="3" fillId="4" borderId="1" xfId="0" applyNumberFormat="1" applyFont="1" applyFill="1" applyBorder="1"/>
    <xf numFmtId="1" fontId="3" fillId="4" borderId="8" xfId="0" applyNumberFormat="1" applyFont="1" applyFill="1" applyBorder="1"/>
    <xf numFmtId="0" fontId="3" fillId="5" borderId="6" xfId="0" applyFont="1" applyFill="1" applyBorder="1"/>
    <xf numFmtId="0" fontId="3" fillId="5" borderId="11" xfId="0" applyFont="1" applyFill="1" applyBorder="1"/>
    <xf numFmtId="1" fontId="3" fillId="5" borderId="7" xfId="0" applyNumberFormat="1" applyFont="1" applyFill="1" applyBorder="1"/>
    <xf numFmtId="1" fontId="3" fillId="5" borderId="9" xfId="0" applyNumberFormat="1" applyFont="1" applyFill="1" applyBorder="1"/>
    <xf numFmtId="0" fontId="2" fillId="4" borderId="0" xfId="0" applyFont="1" applyFill="1"/>
    <xf numFmtId="1" fontId="0" fillId="4" borderId="0" xfId="0" applyNumberFormat="1" applyFill="1"/>
    <xf numFmtId="1" fontId="0" fillId="4" borderId="3" xfId="0" applyNumberFormat="1" applyFill="1" applyBorder="1"/>
    <xf numFmtId="1" fontId="0" fillId="4" borderId="0" xfId="0" applyNumberFormat="1" applyFill="1" applyAlignment="1">
      <alignment horizontal="right"/>
    </xf>
    <xf numFmtId="1" fontId="3" fillId="4" borderId="3" xfId="0" applyNumberFormat="1" applyFont="1" applyFill="1" applyBorder="1"/>
    <xf numFmtId="1" fontId="2" fillId="4" borderId="0" xfId="0" applyNumberFormat="1" applyFont="1" applyFill="1"/>
    <xf numFmtId="1" fontId="2" fillId="4" borderId="0" xfId="0" applyNumberFormat="1" applyFont="1" applyFill="1" applyAlignment="1">
      <alignment horizontal="right"/>
    </xf>
    <xf numFmtId="1" fontId="2" fillId="4" borderId="3" xfId="0" applyNumberFormat="1" applyFont="1" applyFill="1" applyBorder="1"/>
    <xf numFmtId="1" fontId="4" fillId="4" borderId="3" xfId="0" applyNumberFormat="1" applyFont="1" applyFill="1" applyBorder="1"/>
    <xf numFmtId="0" fontId="2" fillId="7" borderId="0" xfId="0" applyFont="1" applyFill="1"/>
    <xf numFmtId="1" fontId="0" fillId="7" borderId="0" xfId="0" applyNumberFormat="1" applyFill="1" applyAlignment="1">
      <alignment horizontal="right"/>
    </xf>
    <xf numFmtId="1" fontId="2" fillId="7" borderId="0" xfId="0" applyNumberFormat="1" applyFont="1" applyFill="1" applyAlignment="1">
      <alignment horizontal="right"/>
    </xf>
    <xf numFmtId="1" fontId="0" fillId="7" borderId="3" xfId="0" applyNumberFormat="1" applyFill="1" applyBorder="1"/>
    <xf numFmtId="1" fontId="2" fillId="7" borderId="3" xfId="0" applyNumberFormat="1" applyFont="1" applyFill="1" applyBorder="1"/>
    <xf numFmtId="10" fontId="0" fillId="0" borderId="0" xfId="1" applyNumberFormat="1" applyFont="1" applyBorder="1"/>
    <xf numFmtId="0" fontId="2" fillId="0" borderId="12" xfId="0" applyFont="1" applyBorder="1"/>
    <xf numFmtId="0" fontId="2" fillId="2" borderId="12" xfId="0" applyFont="1" applyFill="1" applyBorder="1"/>
    <xf numFmtId="1" fontId="0" fillId="2" borderId="0" xfId="0" applyNumberFormat="1" applyFill="1"/>
    <xf numFmtId="1" fontId="0" fillId="2" borderId="3" xfId="0" applyNumberFormat="1" applyFill="1" applyBorder="1"/>
    <xf numFmtId="10" fontId="0" fillId="2" borderId="0" xfId="1" applyNumberFormat="1" applyFont="1" applyFill="1" applyBorder="1"/>
    <xf numFmtId="0" fontId="2" fillId="4" borderId="12" xfId="0" applyFont="1" applyFill="1" applyBorder="1"/>
    <xf numFmtId="10" fontId="0" fillId="4" borderId="0" xfId="1" applyNumberFormat="1" applyFont="1" applyFill="1" applyBorder="1"/>
    <xf numFmtId="0" fontId="2" fillId="6" borderId="12" xfId="0" applyFont="1" applyFill="1" applyBorder="1"/>
    <xf numFmtId="1" fontId="0" fillId="6" borderId="0" xfId="0" applyNumberFormat="1" applyFill="1"/>
    <xf numFmtId="1" fontId="0" fillId="6" borderId="3" xfId="0" applyNumberFormat="1" applyFill="1" applyBorder="1"/>
    <xf numFmtId="0" fontId="2" fillId="3" borderId="12" xfId="0" applyFont="1" applyFill="1" applyBorder="1"/>
    <xf numFmtId="1" fontId="0" fillId="3" borderId="0" xfId="0" applyNumberFormat="1" applyFill="1"/>
    <xf numFmtId="1" fontId="0" fillId="3" borderId="3" xfId="0" applyNumberFormat="1" applyFill="1" applyBorder="1"/>
    <xf numFmtId="10" fontId="0" fillId="3" borderId="0" xfId="1" applyNumberFormat="1" applyFont="1" applyFill="1" applyBorder="1"/>
    <xf numFmtId="0" fontId="2" fillId="7" borderId="12" xfId="0" applyFont="1" applyFill="1" applyBorder="1"/>
    <xf numFmtId="10" fontId="0" fillId="7" borderId="0" xfId="1" applyNumberFormat="1" applyFont="1" applyFill="1" applyBorder="1"/>
    <xf numFmtId="10" fontId="0" fillId="6" borderId="0" xfId="0" applyNumberFormat="1" applyFill="1"/>
    <xf numFmtId="0" fontId="6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EDB4-0768-4CE2-8DD4-EE6A200D8A60}">
  <dimension ref="A1:H31"/>
  <sheetViews>
    <sheetView tabSelected="1" workbookViewId="0">
      <selection activeCell="F7" sqref="F7"/>
    </sheetView>
  </sheetViews>
  <sheetFormatPr baseColWidth="10" defaultRowHeight="15" x14ac:dyDescent="0.25"/>
  <cols>
    <col min="2" max="2" width="20.5703125" customWidth="1"/>
    <col min="5" max="5" width="24.7109375" customWidth="1"/>
    <col min="6" max="6" width="19.140625" customWidth="1"/>
    <col min="7" max="7" width="20.140625" customWidth="1"/>
    <col min="11" max="11" width="24" customWidth="1"/>
    <col min="12" max="12" width="24.5703125" customWidth="1"/>
  </cols>
  <sheetData>
    <row r="1" spans="1:8" ht="15.75" thickBot="1" x14ac:dyDescent="0.3">
      <c r="A1" s="70" t="s">
        <v>27</v>
      </c>
      <c r="B1" s="70" t="s">
        <v>28</v>
      </c>
      <c r="C1" s="71" t="s">
        <v>29</v>
      </c>
      <c r="D1" s="80" t="s">
        <v>30</v>
      </c>
      <c r="E1" s="71" t="s">
        <v>48</v>
      </c>
      <c r="F1" s="75" t="s">
        <v>45</v>
      </c>
      <c r="G1" s="84" t="s">
        <v>46</v>
      </c>
      <c r="H1" s="77" t="s">
        <v>25</v>
      </c>
    </row>
    <row r="2" spans="1:8" x14ac:dyDescent="0.25">
      <c r="A2" s="1" t="s">
        <v>0</v>
      </c>
      <c r="B2" t="s">
        <v>1</v>
      </c>
      <c r="C2" s="72">
        <f>UTREGNING!F3</f>
        <v>4</v>
      </c>
      <c r="D2" s="81">
        <f>UTREGNING!I3</f>
        <v>6</v>
      </c>
      <c r="E2" s="72">
        <f>UTREGNING!S3</f>
        <v>1</v>
      </c>
      <c r="F2" s="58">
        <f>UTREGNING!E25</f>
        <v>2</v>
      </c>
      <c r="G2" s="65">
        <f>UTREGNING!I25</f>
        <v>2</v>
      </c>
      <c r="H2" s="78">
        <f t="shared" ref="H2:H13" si="0">SUM(C2:G2)</f>
        <v>15</v>
      </c>
    </row>
    <row r="3" spans="1:8" x14ac:dyDescent="0.25">
      <c r="A3" s="1" t="s">
        <v>2</v>
      </c>
      <c r="B3" t="s">
        <v>3</v>
      </c>
      <c r="C3" s="72">
        <f>UTREGNING!F4</f>
        <v>6</v>
      </c>
      <c r="D3" s="81">
        <f>UTREGNING!I4</f>
        <v>9</v>
      </c>
      <c r="E3" s="72">
        <f>UTREGNING!S4</f>
        <v>1</v>
      </c>
      <c r="F3" s="58">
        <f>UTREGNING!E26</f>
        <v>3</v>
      </c>
      <c r="G3" s="65">
        <f>UTREGNING!I26</f>
        <v>3</v>
      </c>
      <c r="H3" s="78">
        <f t="shared" si="0"/>
        <v>22</v>
      </c>
    </row>
    <row r="4" spans="1:8" x14ac:dyDescent="0.25">
      <c r="A4" s="1" t="s">
        <v>4</v>
      </c>
      <c r="B4" t="s">
        <v>5</v>
      </c>
      <c r="C4" s="72">
        <f>UTREGNING!F5</f>
        <v>4</v>
      </c>
      <c r="D4" s="81">
        <f>UTREGNING!I5</f>
        <v>7</v>
      </c>
      <c r="E4" s="72">
        <f>UTREGNING!S5</f>
        <v>1</v>
      </c>
      <c r="F4" s="58">
        <f>UTREGNING!E27</f>
        <v>2</v>
      </c>
      <c r="G4" s="65">
        <f>UTREGNING!I27</f>
        <v>2</v>
      </c>
      <c r="H4" s="78">
        <f t="shared" si="0"/>
        <v>16</v>
      </c>
    </row>
    <row r="5" spans="1:8" x14ac:dyDescent="0.25">
      <c r="A5" s="1" t="s">
        <v>6</v>
      </c>
      <c r="B5" t="s">
        <v>7</v>
      </c>
      <c r="C5" s="72">
        <f>UTREGNING!F6</f>
        <v>5</v>
      </c>
      <c r="D5" s="81">
        <f>UTREGNING!I6</f>
        <v>8</v>
      </c>
      <c r="E5" s="72">
        <f>UTREGNING!S6</f>
        <v>1</v>
      </c>
      <c r="F5" s="58">
        <f>UTREGNING!E28</f>
        <v>2</v>
      </c>
      <c r="G5" s="65">
        <f>UTREGNING!I28</f>
        <v>2</v>
      </c>
      <c r="H5" s="78">
        <f t="shared" si="0"/>
        <v>18</v>
      </c>
    </row>
    <row r="6" spans="1:8" x14ac:dyDescent="0.25">
      <c r="A6" s="1" t="s">
        <v>8</v>
      </c>
      <c r="B6" t="s">
        <v>9</v>
      </c>
      <c r="C6" s="72">
        <f>UTREGNING!F7</f>
        <v>6</v>
      </c>
      <c r="D6" s="81">
        <f>UTREGNING!I7</f>
        <v>9</v>
      </c>
      <c r="E6" s="72">
        <f>UTREGNING!S7</f>
        <v>1</v>
      </c>
      <c r="F6" s="58">
        <f>UTREGNING!E29</f>
        <v>3</v>
      </c>
      <c r="G6" s="65">
        <f>UTREGNING!I29</f>
        <v>3</v>
      </c>
      <c r="H6" s="78">
        <f t="shared" si="0"/>
        <v>22</v>
      </c>
    </row>
    <row r="7" spans="1:8" x14ac:dyDescent="0.25">
      <c r="A7" s="1" t="s">
        <v>10</v>
      </c>
      <c r="B7" t="s">
        <v>11</v>
      </c>
      <c r="C7" s="72">
        <f>UTREGNING!F8</f>
        <v>2</v>
      </c>
      <c r="D7" s="81">
        <f>UTREGNING!I8</f>
        <v>3</v>
      </c>
      <c r="E7" s="72">
        <f>UTREGNING!S8</f>
        <v>1</v>
      </c>
      <c r="F7" s="58">
        <f>UTREGNING!E30</f>
        <v>1</v>
      </c>
      <c r="G7" s="65">
        <f>UTREGNING!I30</f>
        <v>1</v>
      </c>
      <c r="H7" s="78">
        <f t="shared" si="0"/>
        <v>8</v>
      </c>
    </row>
    <row r="8" spans="1:8" x14ac:dyDescent="0.25">
      <c r="A8" s="1" t="s">
        <v>12</v>
      </c>
      <c r="B8" t="s">
        <v>13</v>
      </c>
      <c r="C8" s="72">
        <f>UTREGNING!F9</f>
        <v>5</v>
      </c>
      <c r="D8" s="81">
        <f>UTREGNING!I9</f>
        <v>8</v>
      </c>
      <c r="E8" s="72">
        <f>UTREGNING!S9</f>
        <v>1</v>
      </c>
      <c r="F8" s="58">
        <f>UTREGNING!E31</f>
        <v>2</v>
      </c>
      <c r="G8" s="65">
        <f>UTREGNING!I31</f>
        <v>2</v>
      </c>
      <c r="H8" s="78">
        <f t="shared" si="0"/>
        <v>18</v>
      </c>
    </row>
    <row r="9" spans="1:8" x14ac:dyDescent="0.25">
      <c r="A9" s="1" t="s">
        <v>14</v>
      </c>
      <c r="B9" t="s">
        <v>15</v>
      </c>
      <c r="C9" s="72">
        <f>UTREGNING!F10</f>
        <v>5</v>
      </c>
      <c r="D9" s="81">
        <f>UTREGNING!I10</f>
        <v>8</v>
      </c>
      <c r="E9" s="72">
        <f>UTREGNING!S10</f>
        <v>1</v>
      </c>
      <c r="F9" s="58">
        <f>UTREGNING!E32</f>
        <v>2</v>
      </c>
      <c r="G9" s="65">
        <f>UTREGNING!I32</f>
        <v>2</v>
      </c>
      <c r="H9" s="78">
        <f t="shared" si="0"/>
        <v>18</v>
      </c>
    </row>
    <row r="10" spans="1:8" x14ac:dyDescent="0.25">
      <c r="A10" s="1" t="s">
        <v>16</v>
      </c>
      <c r="B10" t="s">
        <v>17</v>
      </c>
      <c r="C10" s="72">
        <f>UTREGNING!F11</f>
        <v>7</v>
      </c>
      <c r="D10" s="81">
        <f>UTREGNING!I11</f>
        <v>10</v>
      </c>
      <c r="E10" s="72">
        <f>UTREGNING!S11</f>
        <v>2</v>
      </c>
      <c r="F10" s="58">
        <f>UTREGNING!E33</f>
        <v>3</v>
      </c>
      <c r="G10" s="65">
        <f>UTREGNING!I33</f>
        <v>3</v>
      </c>
      <c r="H10" s="78">
        <f t="shared" si="0"/>
        <v>25</v>
      </c>
    </row>
    <row r="11" spans="1:8" x14ac:dyDescent="0.25">
      <c r="A11" s="1" t="s">
        <v>18</v>
      </c>
      <c r="B11" t="s">
        <v>19</v>
      </c>
      <c r="C11" s="72">
        <f>UTREGNING!F12</f>
        <v>4</v>
      </c>
      <c r="D11" s="81">
        <f>UTREGNING!I12</f>
        <v>6</v>
      </c>
      <c r="E11" s="72">
        <f>UTREGNING!S12</f>
        <v>1</v>
      </c>
      <c r="F11" s="58">
        <f>UTREGNING!E34</f>
        <v>2</v>
      </c>
      <c r="G11" s="65">
        <f>UTREGNING!I34</f>
        <v>2</v>
      </c>
      <c r="H11" s="78">
        <f t="shared" si="0"/>
        <v>15</v>
      </c>
    </row>
    <row r="12" spans="1:8" x14ac:dyDescent="0.25">
      <c r="A12" s="1" t="s">
        <v>20</v>
      </c>
      <c r="B12" t="s">
        <v>21</v>
      </c>
      <c r="C12" s="72">
        <f>UTREGNING!F13</f>
        <v>3</v>
      </c>
      <c r="D12" s="81">
        <f>UTREGNING!I13</f>
        <v>4</v>
      </c>
      <c r="E12" s="72">
        <f>UTREGNING!S13</f>
        <v>1</v>
      </c>
      <c r="F12" s="58">
        <f>UTREGNING!E35</f>
        <v>1</v>
      </c>
      <c r="G12" s="65">
        <f>UTREGNING!I35</f>
        <v>1</v>
      </c>
      <c r="H12" s="78">
        <f t="shared" si="0"/>
        <v>10</v>
      </c>
    </row>
    <row r="13" spans="1:8" x14ac:dyDescent="0.25">
      <c r="A13" s="1" t="s">
        <v>22</v>
      </c>
      <c r="B13" t="s">
        <v>23</v>
      </c>
      <c r="C13" s="72">
        <f>UTREGNING!F14</f>
        <v>6</v>
      </c>
      <c r="D13" s="81">
        <f>UTREGNING!I14</f>
        <v>9</v>
      </c>
      <c r="E13" s="72">
        <f>UTREGNING!S14</f>
        <v>1</v>
      </c>
      <c r="F13" s="58">
        <f>UTREGNING!E36</f>
        <v>3</v>
      </c>
      <c r="G13" s="65">
        <f>UTREGNING!I36</f>
        <v>3</v>
      </c>
      <c r="H13" s="78">
        <f t="shared" si="0"/>
        <v>22</v>
      </c>
    </row>
    <row r="14" spans="1:8" ht="15.75" thickBot="1" x14ac:dyDescent="0.3">
      <c r="A14" s="3" t="s">
        <v>25</v>
      </c>
      <c r="B14" s="4"/>
      <c r="C14" s="73">
        <f>SUM(C2:C13)</f>
        <v>57</v>
      </c>
      <c r="D14" s="82">
        <f>SUM(D2:D13)</f>
        <v>87</v>
      </c>
      <c r="E14" s="73">
        <f>SUM(E2:E13)</f>
        <v>13</v>
      </c>
      <c r="F14" s="59">
        <f>SUM(F2:F13)</f>
        <v>26</v>
      </c>
      <c r="G14" s="67">
        <v>26</v>
      </c>
      <c r="H14" s="79">
        <f>SUM(H2:H13)</f>
        <v>209</v>
      </c>
    </row>
    <row r="15" spans="1:8" ht="15.75" thickTop="1" x14ac:dyDescent="0.25">
      <c r="A15" s="1" t="s">
        <v>40</v>
      </c>
      <c r="C15" s="74">
        <f>C14/$H$14</f>
        <v>0.27272727272727271</v>
      </c>
      <c r="D15" s="83">
        <f>D14/$H$14</f>
        <v>0.41626794258373206</v>
      </c>
      <c r="E15" s="74">
        <f t="shared" ref="E15" si="1">E14/$H$14</f>
        <v>6.2200956937799042E-2</v>
      </c>
      <c r="F15" s="76">
        <f>F14/$H$14</f>
        <v>0.12440191387559808</v>
      </c>
      <c r="G15" s="85">
        <f>G14/$H$14</f>
        <v>0.12440191387559808</v>
      </c>
      <c r="H15" s="86">
        <f>SUM(C15:G15)</f>
        <v>1</v>
      </c>
    </row>
    <row r="16" spans="1:8" x14ac:dyDescent="0.25">
      <c r="C16" s="69"/>
      <c r="D16" s="69"/>
      <c r="E16" s="69"/>
      <c r="F16" s="69"/>
      <c r="G16" s="69"/>
    </row>
    <row r="17" spans="1:7" x14ac:dyDescent="0.25">
      <c r="A17" s="87" t="s">
        <v>59</v>
      </c>
      <c r="C17" s="69"/>
      <c r="D17" s="69"/>
      <c r="E17" s="69"/>
      <c r="F17" s="69"/>
      <c r="G17" s="69"/>
    </row>
    <row r="18" spans="1:7" x14ac:dyDescent="0.25">
      <c r="A18" t="s">
        <v>60</v>
      </c>
      <c r="C18" s="69"/>
      <c r="D18" s="69"/>
      <c r="E18" s="69"/>
      <c r="F18" s="69"/>
      <c r="G18" s="69"/>
    </row>
    <row r="19" spans="1:7" x14ac:dyDescent="0.25">
      <c r="A19" t="s">
        <v>61</v>
      </c>
      <c r="C19" s="69"/>
      <c r="D19" s="69"/>
      <c r="E19" s="69"/>
      <c r="F19" s="69"/>
      <c r="G19" s="69"/>
    </row>
    <row r="20" spans="1:7" x14ac:dyDescent="0.25">
      <c r="A20" t="s">
        <v>62</v>
      </c>
      <c r="C20" s="69"/>
      <c r="D20" s="69"/>
      <c r="E20" s="69"/>
      <c r="F20" s="69"/>
      <c r="G20" s="69"/>
    </row>
    <row r="21" spans="1:7" x14ac:dyDescent="0.25">
      <c r="A21" t="s">
        <v>63</v>
      </c>
      <c r="C21" s="69"/>
      <c r="D21" s="69"/>
      <c r="E21" s="69"/>
      <c r="F21" s="69"/>
      <c r="G21" s="69"/>
    </row>
    <row r="22" spans="1:7" x14ac:dyDescent="0.25">
      <c r="G22" s="2"/>
    </row>
    <row r="23" spans="1:7" x14ac:dyDescent="0.25">
      <c r="A23" t="s">
        <v>71</v>
      </c>
      <c r="G23" s="2"/>
    </row>
    <row r="24" spans="1:7" x14ac:dyDescent="0.25">
      <c r="A24" t="s">
        <v>64</v>
      </c>
    </row>
    <row r="25" spans="1:7" x14ac:dyDescent="0.25">
      <c r="A25" t="s">
        <v>65</v>
      </c>
    </row>
    <row r="26" spans="1:7" x14ac:dyDescent="0.25">
      <c r="A26" t="s">
        <v>67</v>
      </c>
    </row>
    <row r="27" spans="1:7" x14ac:dyDescent="0.25">
      <c r="A27" t="s">
        <v>68</v>
      </c>
    </row>
    <row r="28" spans="1:7" x14ac:dyDescent="0.25">
      <c r="A28" t="s">
        <v>69</v>
      </c>
    </row>
    <row r="30" spans="1:7" x14ac:dyDescent="0.25">
      <c r="A30" t="s">
        <v>50</v>
      </c>
    </row>
    <row r="31" spans="1:7" x14ac:dyDescent="0.25">
      <c r="A31" t="s">
        <v>66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E10B-B08D-41FB-9328-E8CA67BCF3EF}">
  <dimension ref="A1:T41"/>
  <sheetViews>
    <sheetView topLeftCell="B7" workbookViewId="0">
      <selection activeCell="B42" sqref="B42"/>
    </sheetView>
  </sheetViews>
  <sheetFormatPr baseColWidth="10" defaultRowHeight="15" x14ac:dyDescent="0.25"/>
  <cols>
    <col min="2" max="2" width="23.42578125" customWidth="1"/>
    <col min="3" max="3" width="18.85546875" customWidth="1"/>
    <col min="4" max="4" width="25" customWidth="1"/>
    <col min="5" max="5" width="13" customWidth="1"/>
    <col min="6" max="6" width="14.42578125" customWidth="1"/>
    <col min="7" max="7" width="16.5703125" customWidth="1"/>
    <col min="8" max="8" width="21" customWidth="1"/>
  </cols>
  <sheetData>
    <row r="1" spans="1:20" x14ac:dyDescent="0.25">
      <c r="A1" t="s">
        <v>27</v>
      </c>
      <c r="B1" t="s">
        <v>28</v>
      </c>
      <c r="C1" t="s">
        <v>24</v>
      </c>
      <c r="D1" t="s">
        <v>26</v>
      </c>
      <c r="E1" s="6" t="s">
        <v>29</v>
      </c>
      <c r="F1" s="6"/>
      <c r="G1" s="6"/>
      <c r="H1" s="10" t="s">
        <v>30</v>
      </c>
      <c r="I1" s="10"/>
      <c r="J1" s="10"/>
      <c r="K1" s="14" t="s">
        <v>31</v>
      </c>
      <c r="L1" s="14"/>
      <c r="M1" s="14"/>
      <c r="N1" s="18" t="s">
        <v>32</v>
      </c>
      <c r="O1" s="18"/>
      <c r="P1" s="18"/>
      <c r="Q1" s="24" t="s">
        <v>25</v>
      </c>
      <c r="R1" s="6" t="s">
        <v>41</v>
      </c>
      <c r="S1" s="6"/>
      <c r="T1" s="30" t="s">
        <v>43</v>
      </c>
    </row>
    <row r="2" spans="1:20" x14ac:dyDescent="0.25">
      <c r="E2" s="7">
        <v>0.3</v>
      </c>
      <c r="F2" s="7" t="s">
        <v>38</v>
      </c>
      <c r="G2" s="7" t="s">
        <v>34</v>
      </c>
      <c r="H2" s="11">
        <v>0.45</v>
      </c>
      <c r="I2" s="11" t="s">
        <v>38</v>
      </c>
      <c r="J2" s="11" t="s">
        <v>47</v>
      </c>
      <c r="K2" s="15">
        <v>0.125</v>
      </c>
      <c r="L2" s="15" t="s">
        <v>70</v>
      </c>
      <c r="M2" s="15" t="s">
        <v>35</v>
      </c>
      <c r="N2" s="19">
        <v>0.125</v>
      </c>
      <c r="O2" s="20" t="s">
        <v>36</v>
      </c>
      <c r="P2" s="19" t="s">
        <v>35</v>
      </c>
      <c r="Q2" s="26"/>
      <c r="R2" s="6" t="s">
        <v>42</v>
      </c>
      <c r="S2" s="6" t="s">
        <v>37</v>
      </c>
      <c r="T2" s="30" t="s">
        <v>44</v>
      </c>
    </row>
    <row r="3" spans="1:20" x14ac:dyDescent="0.25">
      <c r="A3" s="1" t="s">
        <v>0</v>
      </c>
      <c r="B3" t="s">
        <v>1</v>
      </c>
      <c r="C3">
        <v>7</v>
      </c>
      <c r="D3" s="2">
        <f t="shared" ref="D3:D14" si="0">(C3/$C$15)*$C$18</f>
        <v>14.000000000000002</v>
      </c>
      <c r="E3" s="8">
        <f t="shared" ref="E3:E14" si="1">D3*$E$2</f>
        <v>4.2</v>
      </c>
      <c r="F3" s="8">
        <v>4</v>
      </c>
      <c r="G3" s="8">
        <f>'Løyver Bestandsplanperiode'!E3-(F3*3)</f>
        <v>0.60000000000000142</v>
      </c>
      <c r="H3" s="12">
        <f t="shared" ref="H3:H14" si="2">D3*$H$2</f>
        <v>6.3000000000000007</v>
      </c>
      <c r="I3" s="12">
        <v>6</v>
      </c>
      <c r="J3" s="12">
        <f>'Løyver Bestandsplanperiode'!F3-(UTREGNING!I3*3)</f>
        <v>0.90000000000000213</v>
      </c>
      <c r="K3" s="16">
        <f t="shared" ref="K3:K14" si="3">D3*$K$2</f>
        <v>1.7500000000000002</v>
      </c>
      <c r="L3" s="16">
        <v>1</v>
      </c>
      <c r="M3" s="16">
        <f>'Løyver Bestandsplanperiode'!G3-(UTREGNING!L3*3)</f>
        <v>2.2500000000000009</v>
      </c>
      <c r="N3" s="21">
        <f t="shared" ref="N3:N14" si="4">D3*$N$2</f>
        <v>1.7500000000000002</v>
      </c>
      <c r="O3" s="21">
        <v>1</v>
      </c>
      <c r="P3" s="18">
        <f>'Løyver Bestandsplanperiode'!G3-(UTREGNING!L3*3)</f>
        <v>2.2500000000000009</v>
      </c>
      <c r="Q3" s="25">
        <f>F3+I3+L3+O3</f>
        <v>12</v>
      </c>
      <c r="R3" s="6">
        <f>(0.075*(E3+H3))+((1/3)*(J3+G3))</f>
        <v>1.287500000000001</v>
      </c>
      <c r="S3" s="6">
        <v>1</v>
      </c>
      <c r="T3" s="31">
        <f>F3+I3+E25+I25+S3</f>
        <v>15</v>
      </c>
    </row>
    <row r="4" spans="1:20" x14ac:dyDescent="0.25">
      <c r="A4" s="1" t="s">
        <v>2</v>
      </c>
      <c r="B4" t="s">
        <v>3</v>
      </c>
      <c r="C4">
        <v>10</v>
      </c>
      <c r="D4" s="2">
        <f t="shared" si="0"/>
        <v>20</v>
      </c>
      <c r="E4" s="8">
        <f t="shared" si="1"/>
        <v>6</v>
      </c>
      <c r="F4" s="8">
        <v>6</v>
      </c>
      <c r="G4" s="8">
        <f>(F4*3)-'Løyver Bestandsplanperiode'!E4</f>
        <v>0</v>
      </c>
      <c r="H4" s="12">
        <f t="shared" si="2"/>
        <v>9</v>
      </c>
      <c r="I4" s="12">
        <v>9</v>
      </c>
      <c r="J4" s="12">
        <f>'Løyver Bestandsplanperiode'!F4-(UTREGNING!I4*3)</f>
        <v>0</v>
      </c>
      <c r="K4" s="16">
        <f t="shared" si="3"/>
        <v>2.5</v>
      </c>
      <c r="L4" s="16">
        <v>2</v>
      </c>
      <c r="M4" s="16">
        <f>'Løyver Bestandsplanperiode'!G4-(UTREGNING!L4*3)</f>
        <v>1.5</v>
      </c>
      <c r="N4" s="21">
        <f t="shared" si="4"/>
        <v>2.5</v>
      </c>
      <c r="O4" s="21">
        <v>2</v>
      </c>
      <c r="P4" s="18">
        <f>'Løyver Bestandsplanperiode'!G4-(UTREGNING!L4*3)</f>
        <v>1.5</v>
      </c>
      <c r="Q4" s="25">
        <f t="shared" ref="Q4:Q14" si="5">F4+I4+L4+O4</f>
        <v>19</v>
      </c>
      <c r="R4" s="6">
        <f t="shared" ref="R4:R14" si="6">(0.075*(E4+H4))+((1/3)*(J4+G4))</f>
        <v>1.125</v>
      </c>
      <c r="S4" s="6">
        <v>1</v>
      </c>
      <c r="T4" s="31">
        <f t="shared" ref="T4:T14" si="7">F4+I4+E26+I26+S4</f>
        <v>22</v>
      </c>
    </row>
    <row r="5" spans="1:20" x14ac:dyDescent="0.25">
      <c r="A5" s="1" t="s">
        <v>4</v>
      </c>
      <c r="B5" t="s">
        <v>5</v>
      </c>
      <c r="C5">
        <v>8</v>
      </c>
      <c r="D5" s="2">
        <f t="shared" si="0"/>
        <v>16</v>
      </c>
      <c r="E5" s="8">
        <f t="shared" si="1"/>
        <v>4.8</v>
      </c>
      <c r="F5" s="8">
        <v>4</v>
      </c>
      <c r="G5" s="8">
        <f>(F5*3)-'Løyver Bestandsplanperiode'!E5</f>
        <v>-2.3999999999999986</v>
      </c>
      <c r="H5" s="12">
        <f t="shared" si="2"/>
        <v>7.2</v>
      </c>
      <c r="I5" s="12">
        <v>7</v>
      </c>
      <c r="J5" s="12">
        <f>'Løyver Bestandsplanperiode'!F5-(UTREGNING!I5*3)</f>
        <v>0.60000000000000142</v>
      </c>
      <c r="K5" s="16">
        <f t="shared" si="3"/>
        <v>2</v>
      </c>
      <c r="L5" s="16">
        <v>2</v>
      </c>
      <c r="M5" s="16">
        <f>'Løyver Bestandsplanperiode'!G5-(UTREGNING!L5*3)</f>
        <v>0</v>
      </c>
      <c r="N5" s="21">
        <f t="shared" si="4"/>
        <v>2</v>
      </c>
      <c r="O5" s="21">
        <v>2</v>
      </c>
      <c r="P5" s="18">
        <f>'Løyver Bestandsplanperiode'!G5-(UTREGNING!L5*3)</f>
        <v>0</v>
      </c>
      <c r="Q5" s="25">
        <f>F5+I5+L5+O5</f>
        <v>15</v>
      </c>
      <c r="R5" s="6">
        <f t="shared" si="6"/>
        <v>0.30000000000000093</v>
      </c>
      <c r="S5" s="6">
        <v>1</v>
      </c>
      <c r="T5" s="31">
        <f t="shared" si="7"/>
        <v>16</v>
      </c>
    </row>
    <row r="6" spans="1:20" x14ac:dyDescent="0.25">
      <c r="A6" s="1" t="s">
        <v>6</v>
      </c>
      <c r="B6" t="s">
        <v>7</v>
      </c>
      <c r="C6">
        <v>9</v>
      </c>
      <c r="D6" s="2">
        <f t="shared" si="0"/>
        <v>18</v>
      </c>
      <c r="E6" s="8">
        <f t="shared" si="1"/>
        <v>5.3999999999999995</v>
      </c>
      <c r="F6" s="8">
        <v>5</v>
      </c>
      <c r="G6" s="8">
        <f>(F6*3)-'Løyver Bestandsplanperiode'!E6</f>
        <v>-1.1999999999999993</v>
      </c>
      <c r="H6" s="12">
        <f t="shared" si="2"/>
        <v>8.1</v>
      </c>
      <c r="I6" s="12">
        <v>8</v>
      </c>
      <c r="J6" s="12">
        <f>'Løyver Bestandsplanperiode'!F6-(UTREGNING!I6*3)</f>
        <v>0.30000000000000071</v>
      </c>
      <c r="K6" s="16">
        <f t="shared" si="3"/>
        <v>2.25</v>
      </c>
      <c r="L6" s="16">
        <v>2</v>
      </c>
      <c r="M6" s="16">
        <f>'Løyver Bestandsplanperiode'!G6-(UTREGNING!L6*3)</f>
        <v>0.75</v>
      </c>
      <c r="N6" s="21">
        <f t="shared" si="4"/>
        <v>2.25</v>
      </c>
      <c r="O6" s="21">
        <v>2</v>
      </c>
      <c r="P6" s="18">
        <f>'Løyver Bestandsplanperiode'!G6-(UTREGNING!L6*3)</f>
        <v>0.75</v>
      </c>
      <c r="Q6" s="25">
        <f>F6+I6+L6+O6</f>
        <v>17</v>
      </c>
      <c r="R6" s="6">
        <f t="shared" si="6"/>
        <v>0.71250000000000047</v>
      </c>
      <c r="S6" s="6">
        <v>1</v>
      </c>
      <c r="T6" s="31">
        <f t="shared" si="7"/>
        <v>18</v>
      </c>
    </row>
    <row r="7" spans="1:20" x14ac:dyDescent="0.25">
      <c r="A7" s="1" t="s">
        <v>8</v>
      </c>
      <c r="B7" t="s">
        <v>9</v>
      </c>
      <c r="C7">
        <v>10</v>
      </c>
      <c r="D7" s="2">
        <f t="shared" si="0"/>
        <v>20</v>
      </c>
      <c r="E7" s="8">
        <f t="shared" si="1"/>
        <v>6</v>
      </c>
      <c r="F7" s="8">
        <v>6</v>
      </c>
      <c r="G7" s="8">
        <f>(F7*3)-'Løyver Bestandsplanperiode'!E7</f>
        <v>0</v>
      </c>
      <c r="H7" s="12">
        <f t="shared" si="2"/>
        <v>9</v>
      </c>
      <c r="I7" s="12">
        <v>9</v>
      </c>
      <c r="J7" s="12">
        <f>'Løyver Bestandsplanperiode'!F7-(UTREGNING!I7*3)</f>
        <v>0</v>
      </c>
      <c r="K7" s="16">
        <f t="shared" si="3"/>
        <v>2.5</v>
      </c>
      <c r="L7" s="16">
        <v>2</v>
      </c>
      <c r="M7" s="16">
        <f>'Løyver Bestandsplanperiode'!G7-(UTREGNING!L7*3)</f>
        <v>1.5</v>
      </c>
      <c r="N7" s="21">
        <f t="shared" si="4"/>
        <v>2.5</v>
      </c>
      <c r="O7" s="21">
        <v>2</v>
      </c>
      <c r="P7" s="18">
        <f>'Løyver Bestandsplanperiode'!G7-(UTREGNING!L7*3)</f>
        <v>1.5</v>
      </c>
      <c r="Q7" s="25">
        <f t="shared" si="5"/>
        <v>19</v>
      </c>
      <c r="R7" s="6">
        <f t="shared" si="6"/>
        <v>1.125</v>
      </c>
      <c r="S7" s="6">
        <v>1</v>
      </c>
      <c r="T7" s="31">
        <f t="shared" si="7"/>
        <v>22</v>
      </c>
    </row>
    <row r="8" spans="1:20" x14ac:dyDescent="0.25">
      <c r="A8" s="1" t="s">
        <v>10</v>
      </c>
      <c r="B8" t="s">
        <v>11</v>
      </c>
      <c r="C8">
        <v>4</v>
      </c>
      <c r="D8" s="2">
        <f t="shared" si="0"/>
        <v>8</v>
      </c>
      <c r="E8" s="8">
        <f t="shared" si="1"/>
        <v>2.4</v>
      </c>
      <c r="F8" s="8">
        <v>2</v>
      </c>
      <c r="G8" s="8">
        <f>(F8*3)-'Løyver Bestandsplanperiode'!E8</f>
        <v>-1.1999999999999993</v>
      </c>
      <c r="H8" s="12">
        <f t="shared" si="2"/>
        <v>3.6</v>
      </c>
      <c r="I8" s="12">
        <v>3</v>
      </c>
      <c r="J8" s="12">
        <f>'Løyver Bestandsplanperiode'!F8-(UTREGNING!I8*3)</f>
        <v>1.8000000000000007</v>
      </c>
      <c r="K8" s="16">
        <f t="shared" si="3"/>
        <v>1</v>
      </c>
      <c r="L8" s="16">
        <v>1</v>
      </c>
      <c r="M8" s="16">
        <f>'Løyver Bestandsplanperiode'!G8-(UTREGNING!L8*3)</f>
        <v>0</v>
      </c>
      <c r="N8" s="21">
        <f t="shared" si="4"/>
        <v>1</v>
      </c>
      <c r="O8" s="21">
        <v>1</v>
      </c>
      <c r="P8" s="18">
        <f>'Løyver Bestandsplanperiode'!G8-(UTREGNING!L8*3)</f>
        <v>0</v>
      </c>
      <c r="Q8" s="25">
        <f t="shared" si="5"/>
        <v>7</v>
      </c>
      <c r="R8" s="6">
        <f t="shared" si="6"/>
        <v>0.65000000000000036</v>
      </c>
      <c r="S8" s="6">
        <v>1</v>
      </c>
      <c r="T8" s="31">
        <f t="shared" si="7"/>
        <v>8</v>
      </c>
    </row>
    <row r="9" spans="1:20" x14ac:dyDescent="0.25">
      <c r="A9" s="1" t="s">
        <v>12</v>
      </c>
      <c r="B9" t="s">
        <v>13</v>
      </c>
      <c r="C9">
        <v>9</v>
      </c>
      <c r="D9" s="2">
        <f t="shared" si="0"/>
        <v>18</v>
      </c>
      <c r="E9" s="8">
        <f t="shared" si="1"/>
        <v>5.3999999999999995</v>
      </c>
      <c r="F9" s="8">
        <v>5</v>
      </c>
      <c r="G9" s="8">
        <f>(F9*3)-'Løyver Bestandsplanperiode'!E9</f>
        <v>-1.1999999999999993</v>
      </c>
      <c r="H9" s="12">
        <f t="shared" si="2"/>
        <v>8.1</v>
      </c>
      <c r="I9" s="12">
        <v>8</v>
      </c>
      <c r="J9" s="12">
        <f>'Løyver Bestandsplanperiode'!F9-(UTREGNING!I9*3)</f>
        <v>0.30000000000000071</v>
      </c>
      <c r="K9" s="16">
        <f t="shared" si="3"/>
        <v>2.25</v>
      </c>
      <c r="L9" s="16">
        <v>2</v>
      </c>
      <c r="M9" s="16">
        <f>'Løyver Bestandsplanperiode'!G9-(UTREGNING!L9*3)</f>
        <v>0.75</v>
      </c>
      <c r="N9" s="21">
        <f t="shared" si="4"/>
        <v>2.25</v>
      </c>
      <c r="O9" s="21">
        <v>2</v>
      </c>
      <c r="P9" s="18">
        <f>'Løyver Bestandsplanperiode'!G9-(UTREGNING!L9*3)</f>
        <v>0.75</v>
      </c>
      <c r="Q9" s="25">
        <f t="shared" si="5"/>
        <v>17</v>
      </c>
      <c r="R9" s="6">
        <f t="shared" si="6"/>
        <v>0.71250000000000047</v>
      </c>
      <c r="S9" s="6">
        <v>1</v>
      </c>
      <c r="T9" s="31">
        <f t="shared" si="7"/>
        <v>18</v>
      </c>
    </row>
    <row r="10" spans="1:20" x14ac:dyDescent="0.25">
      <c r="A10" s="1" t="s">
        <v>14</v>
      </c>
      <c r="B10" t="s">
        <v>15</v>
      </c>
      <c r="C10">
        <v>9</v>
      </c>
      <c r="D10" s="2">
        <f t="shared" si="0"/>
        <v>18</v>
      </c>
      <c r="E10" s="8">
        <f t="shared" si="1"/>
        <v>5.3999999999999995</v>
      </c>
      <c r="F10" s="8">
        <v>5</v>
      </c>
      <c r="G10" s="8">
        <f>(F10*3)-'Løyver Bestandsplanperiode'!E10</f>
        <v>-1.1999999999999993</v>
      </c>
      <c r="H10" s="12">
        <f t="shared" si="2"/>
        <v>8.1</v>
      </c>
      <c r="I10" s="12">
        <v>8</v>
      </c>
      <c r="J10" s="12">
        <f>'Løyver Bestandsplanperiode'!F10-(UTREGNING!I10*3)</f>
        <v>0.30000000000000071</v>
      </c>
      <c r="K10" s="16">
        <f t="shared" si="3"/>
        <v>2.25</v>
      </c>
      <c r="L10" s="16">
        <v>2</v>
      </c>
      <c r="M10" s="16">
        <f>'Løyver Bestandsplanperiode'!G10-(UTREGNING!L10*3)</f>
        <v>0.75</v>
      </c>
      <c r="N10" s="21">
        <f t="shared" si="4"/>
        <v>2.25</v>
      </c>
      <c r="O10" s="21">
        <v>2</v>
      </c>
      <c r="P10" s="18">
        <f>'Løyver Bestandsplanperiode'!G10-(UTREGNING!L10*3)</f>
        <v>0.75</v>
      </c>
      <c r="Q10" s="25">
        <f t="shared" si="5"/>
        <v>17</v>
      </c>
      <c r="R10" s="6">
        <f t="shared" si="6"/>
        <v>0.71250000000000047</v>
      </c>
      <c r="S10" s="6">
        <v>1</v>
      </c>
      <c r="T10" s="31">
        <f t="shared" si="7"/>
        <v>18</v>
      </c>
    </row>
    <row r="11" spans="1:20" x14ac:dyDescent="0.25">
      <c r="A11" s="1" t="s">
        <v>16</v>
      </c>
      <c r="B11" t="s">
        <v>17</v>
      </c>
      <c r="C11">
        <v>12</v>
      </c>
      <c r="D11" s="2">
        <f t="shared" si="0"/>
        <v>24</v>
      </c>
      <c r="E11" s="8">
        <f t="shared" si="1"/>
        <v>7.1999999999999993</v>
      </c>
      <c r="F11" s="8">
        <v>7</v>
      </c>
      <c r="G11" s="8">
        <f>(F11*3)-'Løyver Bestandsplanperiode'!E11</f>
        <v>-0.59999999999999787</v>
      </c>
      <c r="H11" s="12">
        <f t="shared" si="2"/>
        <v>10.8</v>
      </c>
      <c r="I11" s="12">
        <v>10</v>
      </c>
      <c r="J11" s="12">
        <f>'Løyver Bestandsplanperiode'!F11-(UTREGNING!I11*3)</f>
        <v>2.3999999999999986</v>
      </c>
      <c r="K11" s="16">
        <f t="shared" si="3"/>
        <v>3</v>
      </c>
      <c r="L11" s="16">
        <v>3</v>
      </c>
      <c r="M11" s="16">
        <f>'Løyver Bestandsplanperiode'!G11-(UTREGNING!L11*3)</f>
        <v>0</v>
      </c>
      <c r="N11" s="21">
        <f t="shared" si="4"/>
        <v>3</v>
      </c>
      <c r="O11" s="21">
        <v>3</v>
      </c>
      <c r="P11" s="18">
        <f>'Løyver Bestandsplanperiode'!G11-(UTREGNING!L11*3)</f>
        <v>0</v>
      </c>
      <c r="Q11" s="25">
        <f t="shared" si="5"/>
        <v>23</v>
      </c>
      <c r="R11" s="6">
        <f t="shared" si="6"/>
        <v>1.9500000000000002</v>
      </c>
      <c r="S11" s="6">
        <v>2</v>
      </c>
      <c r="T11" s="31">
        <f t="shared" si="7"/>
        <v>25</v>
      </c>
    </row>
    <row r="12" spans="1:20" x14ac:dyDescent="0.25">
      <c r="A12" s="1" t="s">
        <v>18</v>
      </c>
      <c r="B12" t="s">
        <v>19</v>
      </c>
      <c r="C12">
        <v>7</v>
      </c>
      <c r="D12" s="2">
        <f t="shared" si="0"/>
        <v>14.000000000000002</v>
      </c>
      <c r="E12" s="8">
        <f t="shared" si="1"/>
        <v>4.2</v>
      </c>
      <c r="F12" s="8">
        <v>4</v>
      </c>
      <c r="G12" s="8">
        <f>(F12*3)-'Løyver Bestandsplanperiode'!E12</f>
        <v>-0.60000000000000142</v>
      </c>
      <c r="H12" s="12">
        <f t="shared" si="2"/>
        <v>6.3000000000000007</v>
      </c>
      <c r="I12" s="12">
        <v>6</v>
      </c>
      <c r="J12" s="12">
        <f>'Løyver Bestandsplanperiode'!F12-(UTREGNING!I12*3)</f>
        <v>0.90000000000000213</v>
      </c>
      <c r="K12" s="16">
        <f t="shared" si="3"/>
        <v>1.7500000000000002</v>
      </c>
      <c r="L12" s="16">
        <v>1</v>
      </c>
      <c r="M12" s="16">
        <f>'Løyver Bestandsplanperiode'!G12-(UTREGNING!L12*3)</f>
        <v>2.2500000000000009</v>
      </c>
      <c r="N12" s="21">
        <f t="shared" si="4"/>
        <v>1.7500000000000002</v>
      </c>
      <c r="O12" s="21">
        <v>1</v>
      </c>
      <c r="P12" s="18">
        <f>'Løyver Bestandsplanperiode'!G12-(UTREGNING!L12*3)</f>
        <v>2.2500000000000009</v>
      </c>
      <c r="Q12" s="25">
        <f t="shared" si="5"/>
        <v>12</v>
      </c>
      <c r="R12" s="6">
        <f t="shared" si="6"/>
        <v>0.88750000000000018</v>
      </c>
      <c r="S12" s="6">
        <v>1</v>
      </c>
      <c r="T12" s="31">
        <f t="shared" si="7"/>
        <v>15</v>
      </c>
    </row>
    <row r="13" spans="1:20" x14ac:dyDescent="0.25">
      <c r="A13" s="1" t="s">
        <v>20</v>
      </c>
      <c r="B13" t="s">
        <v>21</v>
      </c>
      <c r="C13">
        <v>5</v>
      </c>
      <c r="D13" s="2">
        <f t="shared" si="0"/>
        <v>10</v>
      </c>
      <c r="E13" s="8">
        <f t="shared" si="1"/>
        <v>3</v>
      </c>
      <c r="F13" s="8">
        <v>3</v>
      </c>
      <c r="G13" s="8">
        <f>(F13*3)-'Løyver Bestandsplanperiode'!E13</f>
        <v>0</v>
      </c>
      <c r="H13" s="12">
        <f t="shared" si="2"/>
        <v>4.5</v>
      </c>
      <c r="I13" s="12">
        <v>4</v>
      </c>
      <c r="J13" s="12">
        <f>'Løyver Bestandsplanperiode'!F13-(UTREGNING!I13*3)</f>
        <v>1.5</v>
      </c>
      <c r="K13" s="16">
        <f t="shared" si="3"/>
        <v>1.25</v>
      </c>
      <c r="L13" s="16">
        <v>1</v>
      </c>
      <c r="M13" s="16">
        <f>'Løyver Bestandsplanperiode'!G13-(UTREGNING!L13*3)</f>
        <v>0.75</v>
      </c>
      <c r="N13" s="21">
        <f t="shared" si="4"/>
        <v>1.25</v>
      </c>
      <c r="O13" s="21">
        <v>1</v>
      </c>
      <c r="P13" s="18">
        <f>'Løyver Bestandsplanperiode'!G13-(UTREGNING!L13*3)</f>
        <v>0.75</v>
      </c>
      <c r="Q13" s="25">
        <f t="shared" si="5"/>
        <v>9</v>
      </c>
      <c r="R13" s="6">
        <f t="shared" si="6"/>
        <v>1.0625</v>
      </c>
      <c r="S13" s="6">
        <v>1</v>
      </c>
      <c r="T13" s="31">
        <f t="shared" si="7"/>
        <v>10</v>
      </c>
    </row>
    <row r="14" spans="1:20" x14ac:dyDescent="0.25">
      <c r="A14" s="1" t="s">
        <v>22</v>
      </c>
      <c r="B14" t="s">
        <v>23</v>
      </c>
      <c r="C14">
        <v>10</v>
      </c>
      <c r="D14" s="2">
        <f t="shared" si="0"/>
        <v>20</v>
      </c>
      <c r="E14" s="8">
        <f t="shared" si="1"/>
        <v>6</v>
      </c>
      <c r="F14" s="8">
        <v>6</v>
      </c>
      <c r="G14" s="8">
        <f>(F14*3)-'Løyver Bestandsplanperiode'!E14</f>
        <v>0</v>
      </c>
      <c r="H14" s="12">
        <f t="shared" si="2"/>
        <v>9</v>
      </c>
      <c r="I14" s="12">
        <v>9</v>
      </c>
      <c r="J14" s="12">
        <f>'Løyver Bestandsplanperiode'!F14-(UTREGNING!I14*3)</f>
        <v>0</v>
      </c>
      <c r="K14" s="16">
        <f t="shared" si="3"/>
        <v>2.5</v>
      </c>
      <c r="L14" s="16">
        <v>2</v>
      </c>
      <c r="M14" s="16">
        <f>'Løyver Bestandsplanperiode'!G14-(UTREGNING!L14*3)</f>
        <v>1.5</v>
      </c>
      <c r="N14" s="21">
        <f t="shared" si="4"/>
        <v>2.5</v>
      </c>
      <c r="O14" s="21">
        <v>2</v>
      </c>
      <c r="P14" s="18">
        <f>'Løyver Bestandsplanperiode'!G14-(UTREGNING!L14*3)</f>
        <v>1.5</v>
      </c>
      <c r="Q14" s="25">
        <f t="shared" si="5"/>
        <v>19</v>
      </c>
      <c r="R14" s="6">
        <f t="shared" si="6"/>
        <v>1.125</v>
      </c>
      <c r="S14" s="6">
        <v>1</v>
      </c>
      <c r="T14" s="31">
        <f t="shared" si="7"/>
        <v>22</v>
      </c>
    </row>
    <row r="15" spans="1:20" ht="15.75" thickBot="1" x14ac:dyDescent="0.3">
      <c r="A15" s="3" t="s">
        <v>25</v>
      </c>
      <c r="B15" s="4"/>
      <c r="C15" s="4">
        <f>SUM(C3:C14)</f>
        <v>100</v>
      </c>
      <c r="D15" s="4">
        <f>SUM(D3:D14)</f>
        <v>200</v>
      </c>
      <c r="E15" s="9"/>
      <c r="F15" s="9">
        <f>SUM(F3:F14)</f>
        <v>57</v>
      </c>
      <c r="G15" s="9"/>
      <c r="H15" s="13"/>
      <c r="I15" s="13">
        <f>SUM(I3:I14)</f>
        <v>87</v>
      </c>
      <c r="J15" s="13"/>
      <c r="K15" s="17"/>
      <c r="L15" s="17">
        <f>SUM(L3:L14)</f>
        <v>21</v>
      </c>
      <c r="M15" s="17"/>
      <c r="N15" s="22"/>
      <c r="O15" s="22">
        <f>SUM(O3:O14)</f>
        <v>21</v>
      </c>
      <c r="P15" s="23"/>
      <c r="Q15" s="28">
        <f>SUM(Q3:Q14)</f>
        <v>186</v>
      </c>
      <c r="R15" s="29"/>
      <c r="S15" s="29">
        <f>SUM(S3:S14)</f>
        <v>13</v>
      </c>
      <c r="T15" s="32">
        <f>SUM(T3:T14)</f>
        <v>209</v>
      </c>
    </row>
    <row r="16" spans="1:20" ht="15.75" thickTop="1" x14ac:dyDescent="0.25">
      <c r="A16" s="1" t="s">
        <v>39</v>
      </c>
      <c r="E16" s="5"/>
      <c r="F16" s="33">
        <f>F15</f>
        <v>57</v>
      </c>
      <c r="I16" s="35">
        <f>I15</f>
        <v>87</v>
      </c>
      <c r="J16" s="5"/>
      <c r="K16" s="5"/>
      <c r="L16" s="37">
        <f>L15</f>
        <v>21</v>
      </c>
      <c r="O16" s="39">
        <f>O15</f>
        <v>21</v>
      </c>
      <c r="Q16" s="31">
        <f>F16+I16+L16+O16</f>
        <v>186</v>
      </c>
    </row>
    <row r="17" spans="1:15" x14ac:dyDescent="0.25">
      <c r="A17" s="1" t="s">
        <v>40</v>
      </c>
      <c r="F17" s="34">
        <f>F16/Q16</f>
        <v>0.30645161290322581</v>
      </c>
      <c r="G17" s="27"/>
      <c r="I17" s="36">
        <f>I16/Q16</f>
        <v>0.46774193548387094</v>
      </c>
      <c r="J17" s="27"/>
      <c r="K17" s="5"/>
      <c r="L17" s="38">
        <f>L16/Q16</f>
        <v>0.11290322580645161</v>
      </c>
      <c r="M17" s="27"/>
      <c r="N17" s="27"/>
      <c r="O17" s="40">
        <f>O16/Q16</f>
        <v>0.11290322580645161</v>
      </c>
    </row>
    <row r="18" spans="1:15" x14ac:dyDescent="0.25">
      <c r="A18" t="s">
        <v>33</v>
      </c>
      <c r="C18">
        <v>200</v>
      </c>
    </row>
    <row r="21" spans="1:15" ht="23.25" x14ac:dyDescent="0.35">
      <c r="A21" s="46" t="s">
        <v>53</v>
      </c>
    </row>
    <row r="22" spans="1:15" ht="15.75" thickBot="1" x14ac:dyDescent="0.3"/>
    <row r="23" spans="1:15" x14ac:dyDescent="0.25">
      <c r="A23" t="s">
        <v>27</v>
      </c>
      <c r="B23" t="s">
        <v>28</v>
      </c>
      <c r="M23" s="47" t="s">
        <v>51</v>
      </c>
      <c r="N23" s="51"/>
    </row>
    <row r="24" spans="1:15" x14ac:dyDescent="0.25">
      <c r="C24" s="14" t="s">
        <v>52</v>
      </c>
      <c r="D24" s="14" t="s">
        <v>57</v>
      </c>
      <c r="E24" s="55" t="s">
        <v>54</v>
      </c>
      <c r="F24" s="55"/>
      <c r="G24" s="41" t="s">
        <v>55</v>
      </c>
      <c r="H24" s="41" t="s">
        <v>56</v>
      </c>
      <c r="I24" s="64" t="s">
        <v>58</v>
      </c>
      <c r="M24" s="48" t="s">
        <v>45</v>
      </c>
      <c r="N24" s="52" t="s">
        <v>46</v>
      </c>
    </row>
    <row r="25" spans="1:15" x14ac:dyDescent="0.25">
      <c r="A25" s="1" t="s">
        <v>0</v>
      </c>
      <c r="B25" t="s">
        <v>1</v>
      </c>
      <c r="C25" s="56">
        <f>L3</f>
        <v>1</v>
      </c>
      <c r="D25" s="56">
        <f>IF(M25&gt;1,1,0)</f>
        <v>1</v>
      </c>
      <c r="E25" s="60">
        <f>C25+D25</f>
        <v>2</v>
      </c>
      <c r="F25" s="61"/>
      <c r="G25" s="65">
        <f>O3</f>
        <v>1</v>
      </c>
      <c r="H25" s="65">
        <f>IF(N25&gt;1,1,0)</f>
        <v>1</v>
      </c>
      <c r="I25" s="66">
        <f>G25+H25</f>
        <v>2</v>
      </c>
      <c r="J25" s="2"/>
      <c r="M25" s="49">
        <f>M3</f>
        <v>2.2500000000000009</v>
      </c>
      <c r="N25" s="53">
        <f t="shared" ref="N25:N36" si="8">P3</f>
        <v>2.2500000000000009</v>
      </c>
    </row>
    <row r="26" spans="1:15" x14ac:dyDescent="0.25">
      <c r="A26" s="1" t="s">
        <v>2</v>
      </c>
      <c r="B26" t="s">
        <v>3</v>
      </c>
      <c r="C26" s="56">
        <f t="shared" ref="C26:C36" si="9">L4</f>
        <v>2</v>
      </c>
      <c r="D26" s="56">
        <f t="shared" ref="D25:D36" si="10">IF(M26&gt;1,1,0)</f>
        <v>1</v>
      </c>
      <c r="E26" s="60">
        <f t="shared" ref="E26:E36" si="11">C26+D26</f>
        <v>3</v>
      </c>
      <c r="F26" s="61"/>
      <c r="G26" s="65">
        <f t="shared" ref="G26:G36" si="12">O4</f>
        <v>2</v>
      </c>
      <c r="H26" s="65">
        <f t="shared" ref="H26:H36" si="13">IF(N26&gt;1,1,0)</f>
        <v>1</v>
      </c>
      <c r="I26" s="66">
        <f t="shared" ref="I26:I35" si="14">G26+H26</f>
        <v>3</v>
      </c>
      <c r="J26" s="2"/>
      <c r="M26" s="49">
        <f t="shared" ref="M25:M36" si="15">M4</f>
        <v>1.5</v>
      </c>
      <c r="N26" s="53">
        <f t="shared" si="8"/>
        <v>1.5</v>
      </c>
    </row>
    <row r="27" spans="1:15" x14ac:dyDescent="0.25">
      <c r="A27" s="1" t="s">
        <v>4</v>
      </c>
      <c r="B27" t="s">
        <v>5</v>
      </c>
      <c r="C27" s="56">
        <f t="shared" si="9"/>
        <v>2</v>
      </c>
      <c r="D27" s="56">
        <f t="shared" si="10"/>
        <v>0</v>
      </c>
      <c r="E27" s="60">
        <f t="shared" si="11"/>
        <v>2</v>
      </c>
      <c r="F27" s="61"/>
      <c r="G27" s="65">
        <f t="shared" si="12"/>
        <v>2</v>
      </c>
      <c r="H27" s="65">
        <f t="shared" si="13"/>
        <v>0</v>
      </c>
      <c r="I27" s="66">
        <f t="shared" si="14"/>
        <v>2</v>
      </c>
      <c r="J27" s="2"/>
      <c r="M27" s="49">
        <f t="shared" si="15"/>
        <v>0</v>
      </c>
      <c r="N27" s="53">
        <f t="shared" si="8"/>
        <v>0</v>
      </c>
    </row>
    <row r="28" spans="1:15" x14ac:dyDescent="0.25">
      <c r="A28" s="1" t="s">
        <v>6</v>
      </c>
      <c r="B28" t="s">
        <v>7</v>
      </c>
      <c r="C28" s="56">
        <f t="shared" si="9"/>
        <v>2</v>
      </c>
      <c r="D28" s="56">
        <f t="shared" si="10"/>
        <v>0</v>
      </c>
      <c r="E28" s="60">
        <f t="shared" si="11"/>
        <v>2</v>
      </c>
      <c r="F28" s="61"/>
      <c r="G28" s="65">
        <f t="shared" si="12"/>
        <v>2</v>
      </c>
      <c r="H28" s="65">
        <f t="shared" si="13"/>
        <v>0</v>
      </c>
      <c r="I28" s="66">
        <f t="shared" si="14"/>
        <v>2</v>
      </c>
      <c r="J28" s="2"/>
      <c r="M28" s="49">
        <f t="shared" si="15"/>
        <v>0.75</v>
      </c>
      <c r="N28" s="53">
        <f t="shared" si="8"/>
        <v>0.75</v>
      </c>
    </row>
    <row r="29" spans="1:15" x14ac:dyDescent="0.25">
      <c r="A29" s="1" t="s">
        <v>8</v>
      </c>
      <c r="B29" t="s">
        <v>9</v>
      </c>
      <c r="C29" s="56">
        <f t="shared" si="9"/>
        <v>2</v>
      </c>
      <c r="D29" s="56">
        <f t="shared" si="10"/>
        <v>1</v>
      </c>
      <c r="E29" s="60">
        <f t="shared" si="11"/>
        <v>3</v>
      </c>
      <c r="F29" s="61"/>
      <c r="G29" s="65">
        <f t="shared" si="12"/>
        <v>2</v>
      </c>
      <c r="H29" s="65">
        <f t="shared" si="13"/>
        <v>1</v>
      </c>
      <c r="I29" s="66">
        <f t="shared" si="14"/>
        <v>3</v>
      </c>
      <c r="J29" s="2"/>
      <c r="M29" s="49">
        <f t="shared" si="15"/>
        <v>1.5</v>
      </c>
      <c r="N29" s="53">
        <f t="shared" si="8"/>
        <v>1.5</v>
      </c>
    </row>
    <row r="30" spans="1:15" x14ac:dyDescent="0.25">
      <c r="A30" s="1" t="s">
        <v>10</v>
      </c>
      <c r="B30" t="s">
        <v>11</v>
      </c>
      <c r="C30" s="56">
        <f t="shared" si="9"/>
        <v>1</v>
      </c>
      <c r="D30" s="56">
        <f t="shared" si="10"/>
        <v>0</v>
      </c>
      <c r="E30" s="60">
        <f t="shared" si="11"/>
        <v>1</v>
      </c>
      <c r="F30" s="61"/>
      <c r="G30" s="65">
        <f t="shared" si="12"/>
        <v>1</v>
      </c>
      <c r="H30" s="65">
        <f t="shared" si="13"/>
        <v>0</v>
      </c>
      <c r="I30" s="66">
        <f t="shared" si="14"/>
        <v>1</v>
      </c>
      <c r="J30" s="2"/>
      <c r="M30" s="49">
        <f t="shared" si="15"/>
        <v>0</v>
      </c>
      <c r="N30" s="53">
        <f t="shared" si="8"/>
        <v>0</v>
      </c>
    </row>
    <row r="31" spans="1:15" x14ac:dyDescent="0.25">
      <c r="A31" s="1" t="s">
        <v>12</v>
      </c>
      <c r="B31" t="s">
        <v>13</v>
      </c>
      <c r="C31" s="56">
        <f t="shared" si="9"/>
        <v>2</v>
      </c>
      <c r="D31" s="56">
        <f t="shared" si="10"/>
        <v>0</v>
      </c>
      <c r="E31" s="60">
        <f t="shared" si="11"/>
        <v>2</v>
      </c>
      <c r="F31" s="61"/>
      <c r="G31" s="65">
        <f t="shared" si="12"/>
        <v>2</v>
      </c>
      <c r="H31" s="65">
        <f t="shared" si="13"/>
        <v>0</v>
      </c>
      <c r="I31" s="66">
        <f t="shared" si="14"/>
        <v>2</v>
      </c>
      <c r="J31" s="2"/>
      <c r="M31" s="49">
        <f t="shared" si="15"/>
        <v>0.75</v>
      </c>
      <c r="N31" s="53">
        <f t="shared" si="8"/>
        <v>0.75</v>
      </c>
    </row>
    <row r="32" spans="1:15" x14ac:dyDescent="0.25">
      <c r="A32" s="1" t="s">
        <v>14</v>
      </c>
      <c r="B32" t="s">
        <v>15</v>
      </c>
      <c r="C32" s="56">
        <f t="shared" si="9"/>
        <v>2</v>
      </c>
      <c r="D32" s="56">
        <f t="shared" si="10"/>
        <v>0</v>
      </c>
      <c r="E32" s="60">
        <f t="shared" si="11"/>
        <v>2</v>
      </c>
      <c r="F32" s="61"/>
      <c r="G32" s="65">
        <f t="shared" si="12"/>
        <v>2</v>
      </c>
      <c r="H32" s="65">
        <f t="shared" si="13"/>
        <v>0</v>
      </c>
      <c r="I32" s="66">
        <f t="shared" si="14"/>
        <v>2</v>
      </c>
      <c r="J32" s="2"/>
      <c r="M32" s="49">
        <f t="shared" si="15"/>
        <v>0.75</v>
      </c>
      <c r="N32" s="53">
        <f t="shared" si="8"/>
        <v>0.75</v>
      </c>
    </row>
    <row r="33" spans="1:14" x14ac:dyDescent="0.25">
      <c r="A33" s="1" t="s">
        <v>16</v>
      </c>
      <c r="B33" t="s">
        <v>17</v>
      </c>
      <c r="C33" s="56">
        <f t="shared" si="9"/>
        <v>3</v>
      </c>
      <c r="D33" s="56">
        <f t="shared" si="10"/>
        <v>0</v>
      </c>
      <c r="E33" s="60">
        <f t="shared" si="11"/>
        <v>3</v>
      </c>
      <c r="F33" s="61"/>
      <c r="G33" s="65">
        <f t="shared" si="12"/>
        <v>3</v>
      </c>
      <c r="H33" s="65">
        <f t="shared" si="13"/>
        <v>0</v>
      </c>
      <c r="I33" s="66">
        <f t="shared" si="14"/>
        <v>3</v>
      </c>
      <c r="J33" s="2"/>
      <c r="M33" s="49">
        <f t="shared" si="15"/>
        <v>0</v>
      </c>
      <c r="N33" s="53">
        <f t="shared" si="8"/>
        <v>0</v>
      </c>
    </row>
    <row r="34" spans="1:14" x14ac:dyDescent="0.25">
      <c r="A34" s="1" t="s">
        <v>18</v>
      </c>
      <c r="B34" t="s">
        <v>19</v>
      </c>
      <c r="C34" s="56">
        <f t="shared" si="9"/>
        <v>1</v>
      </c>
      <c r="D34" s="56">
        <f t="shared" si="10"/>
        <v>1</v>
      </c>
      <c r="E34" s="60">
        <f t="shared" si="11"/>
        <v>2</v>
      </c>
      <c r="F34" s="61"/>
      <c r="G34" s="65">
        <f t="shared" si="12"/>
        <v>1</v>
      </c>
      <c r="H34" s="65">
        <f t="shared" si="13"/>
        <v>1</v>
      </c>
      <c r="I34" s="66">
        <f t="shared" si="14"/>
        <v>2</v>
      </c>
      <c r="J34" s="2"/>
      <c r="M34" s="49">
        <f t="shared" si="15"/>
        <v>2.2500000000000009</v>
      </c>
      <c r="N34" s="53">
        <f t="shared" si="8"/>
        <v>2.2500000000000009</v>
      </c>
    </row>
    <row r="35" spans="1:14" x14ac:dyDescent="0.25">
      <c r="A35" s="1" t="s">
        <v>20</v>
      </c>
      <c r="B35" t="s">
        <v>21</v>
      </c>
      <c r="C35" s="56">
        <f t="shared" si="9"/>
        <v>1</v>
      </c>
      <c r="D35" s="56">
        <f t="shared" si="10"/>
        <v>0</v>
      </c>
      <c r="E35" s="60">
        <f t="shared" si="11"/>
        <v>1</v>
      </c>
      <c r="F35" s="61"/>
      <c r="G35" s="65">
        <f t="shared" si="12"/>
        <v>1</v>
      </c>
      <c r="H35" s="65">
        <f t="shared" si="13"/>
        <v>0</v>
      </c>
      <c r="I35" s="66">
        <f t="shared" si="14"/>
        <v>1</v>
      </c>
      <c r="J35" s="2"/>
      <c r="M35" s="49">
        <f t="shared" si="15"/>
        <v>0.75</v>
      </c>
      <c r="N35" s="53">
        <f t="shared" si="8"/>
        <v>0.75</v>
      </c>
    </row>
    <row r="36" spans="1:14" x14ac:dyDescent="0.25">
      <c r="A36" s="1" t="s">
        <v>22</v>
      </c>
      <c r="B36" t="s">
        <v>23</v>
      </c>
      <c r="C36" s="56">
        <f t="shared" si="9"/>
        <v>2</v>
      </c>
      <c r="D36" s="56">
        <f t="shared" si="10"/>
        <v>1</v>
      </c>
      <c r="E36" s="60">
        <f t="shared" si="11"/>
        <v>3</v>
      </c>
      <c r="F36" s="61"/>
      <c r="G36" s="65">
        <f t="shared" si="12"/>
        <v>2</v>
      </c>
      <c r="H36" s="65">
        <f t="shared" si="13"/>
        <v>1</v>
      </c>
      <c r="I36" s="66">
        <f>G36+H36</f>
        <v>3</v>
      </c>
      <c r="J36" s="2"/>
      <c r="M36" s="49">
        <f t="shared" si="15"/>
        <v>1.5</v>
      </c>
      <c r="N36" s="53">
        <f t="shared" si="8"/>
        <v>1.5</v>
      </c>
    </row>
    <row r="37" spans="1:14" ht="15.75" thickBot="1" x14ac:dyDescent="0.3">
      <c r="A37" s="3" t="s">
        <v>25</v>
      </c>
      <c r="B37" s="4"/>
      <c r="C37" s="57">
        <f>SUM(C25:C36)</f>
        <v>21</v>
      </c>
      <c r="D37" s="57">
        <f>SUM(D25:D36)</f>
        <v>5</v>
      </c>
      <c r="E37" s="62">
        <f>SUM(E25:E36)</f>
        <v>26</v>
      </c>
      <c r="F37" s="63"/>
      <c r="G37" s="67">
        <f>SUM(G25:G36)</f>
        <v>21</v>
      </c>
      <c r="H37" s="67">
        <f>SUM(H25:H36)</f>
        <v>5</v>
      </c>
      <c r="I37" s="68">
        <f>SUM(I25:I36)</f>
        <v>26</v>
      </c>
      <c r="M37" s="50">
        <f>SUM(M25:M36)</f>
        <v>12.000000000000002</v>
      </c>
      <c r="N37" s="54">
        <f>SUM(N25:N36)</f>
        <v>12.000000000000002</v>
      </c>
    </row>
    <row r="38" spans="1:14" ht="15.75" thickTop="1" x14ac:dyDescent="0.25"/>
    <row r="41" spans="1:14" x14ac:dyDescent="0.25">
      <c r="I41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65ED-1BA1-4E88-863D-BDBBA153E01E}">
  <dimension ref="A1:H17"/>
  <sheetViews>
    <sheetView workbookViewId="0">
      <selection activeCell="G3" sqref="G3"/>
    </sheetView>
  </sheetViews>
  <sheetFormatPr baseColWidth="10" defaultRowHeight="15" x14ac:dyDescent="0.25"/>
  <cols>
    <col min="1" max="1" width="11.42578125" customWidth="1"/>
    <col min="2" max="2" width="34.42578125" customWidth="1"/>
    <col min="3" max="3" width="16" customWidth="1"/>
    <col min="4" max="4" width="14.28515625" customWidth="1"/>
    <col min="9" max="9" width="11.42578125" customWidth="1"/>
  </cols>
  <sheetData>
    <row r="1" spans="1:8" x14ac:dyDescent="0.25">
      <c r="A1" t="s">
        <v>27</v>
      </c>
      <c r="B1" t="s">
        <v>28</v>
      </c>
      <c r="C1" t="s">
        <v>24</v>
      </c>
      <c r="D1" t="s">
        <v>26</v>
      </c>
      <c r="E1" s="6" t="s">
        <v>29</v>
      </c>
      <c r="F1" s="10" t="s">
        <v>30</v>
      </c>
      <c r="G1" s="14" t="s">
        <v>31</v>
      </c>
      <c r="H1" s="41" t="s">
        <v>32</v>
      </c>
    </row>
    <row r="2" spans="1:8" x14ac:dyDescent="0.25">
      <c r="E2" s="7">
        <v>0.3</v>
      </c>
      <c r="F2" s="11">
        <v>0.45</v>
      </c>
      <c r="G2" s="15">
        <v>0.125</v>
      </c>
      <c r="H2" s="42">
        <v>0.125</v>
      </c>
    </row>
    <row r="3" spans="1:8" x14ac:dyDescent="0.25">
      <c r="A3" s="1" t="s">
        <v>0</v>
      </c>
      <c r="B3" t="s">
        <v>1</v>
      </c>
      <c r="C3">
        <v>7</v>
      </c>
      <c r="D3" s="2">
        <f>(C3/$C$15)*$C$17</f>
        <v>42.000000000000007</v>
      </c>
      <c r="E3" s="8">
        <f>D3*$E$2</f>
        <v>12.600000000000001</v>
      </c>
      <c r="F3" s="12">
        <f>D3*$F$2</f>
        <v>18.900000000000002</v>
      </c>
      <c r="G3" s="16">
        <f>D3*$G$2</f>
        <v>5.2500000000000009</v>
      </c>
      <c r="H3" s="43">
        <f>D3*$H$2</f>
        <v>5.2500000000000009</v>
      </c>
    </row>
    <row r="4" spans="1:8" x14ac:dyDescent="0.25">
      <c r="A4" s="1" t="s">
        <v>2</v>
      </c>
      <c r="B4" t="s">
        <v>3</v>
      </c>
      <c r="C4">
        <v>10</v>
      </c>
      <c r="D4" s="2">
        <f t="shared" ref="D4:D14" si="0">(C4/$C$15)*$C$17</f>
        <v>60</v>
      </c>
      <c r="E4" s="8">
        <f t="shared" ref="E4:E14" si="1">D4*$E$2</f>
        <v>18</v>
      </c>
      <c r="F4" s="12">
        <f t="shared" ref="F4:F14" si="2">D4*$F$2</f>
        <v>27</v>
      </c>
      <c r="G4" s="16">
        <f t="shared" ref="G4:G14" si="3">D4*$G$2</f>
        <v>7.5</v>
      </c>
      <c r="H4" s="43">
        <f t="shared" ref="H4:H14" si="4">D4*$H$2</f>
        <v>7.5</v>
      </c>
    </row>
    <row r="5" spans="1:8" x14ac:dyDescent="0.25">
      <c r="A5" s="1" t="s">
        <v>4</v>
      </c>
      <c r="B5" t="s">
        <v>5</v>
      </c>
      <c r="C5">
        <v>8</v>
      </c>
      <c r="D5" s="2">
        <f t="shared" si="0"/>
        <v>48</v>
      </c>
      <c r="E5" s="8">
        <f t="shared" si="1"/>
        <v>14.399999999999999</v>
      </c>
      <c r="F5" s="12">
        <f t="shared" si="2"/>
        <v>21.6</v>
      </c>
      <c r="G5" s="16">
        <f t="shared" si="3"/>
        <v>6</v>
      </c>
      <c r="H5" s="43">
        <f t="shared" si="4"/>
        <v>6</v>
      </c>
    </row>
    <row r="6" spans="1:8" x14ac:dyDescent="0.25">
      <c r="A6" s="1" t="s">
        <v>6</v>
      </c>
      <c r="B6" t="s">
        <v>7</v>
      </c>
      <c r="C6">
        <v>9</v>
      </c>
      <c r="D6" s="2">
        <f t="shared" si="0"/>
        <v>54</v>
      </c>
      <c r="E6" s="8">
        <f t="shared" si="1"/>
        <v>16.2</v>
      </c>
      <c r="F6" s="12">
        <f t="shared" si="2"/>
        <v>24.3</v>
      </c>
      <c r="G6" s="16">
        <f t="shared" si="3"/>
        <v>6.75</v>
      </c>
      <c r="H6" s="43">
        <f t="shared" si="4"/>
        <v>6.75</v>
      </c>
    </row>
    <row r="7" spans="1:8" x14ac:dyDescent="0.25">
      <c r="A7" s="1" t="s">
        <v>8</v>
      </c>
      <c r="B7" t="s">
        <v>9</v>
      </c>
      <c r="C7">
        <v>10</v>
      </c>
      <c r="D7" s="2">
        <f t="shared" si="0"/>
        <v>60</v>
      </c>
      <c r="E7" s="8">
        <f t="shared" si="1"/>
        <v>18</v>
      </c>
      <c r="F7" s="12">
        <f t="shared" si="2"/>
        <v>27</v>
      </c>
      <c r="G7" s="16">
        <f t="shared" si="3"/>
        <v>7.5</v>
      </c>
      <c r="H7" s="43">
        <f t="shared" si="4"/>
        <v>7.5</v>
      </c>
    </row>
    <row r="8" spans="1:8" x14ac:dyDescent="0.25">
      <c r="A8" s="1" t="s">
        <v>10</v>
      </c>
      <c r="B8" t="s">
        <v>11</v>
      </c>
      <c r="C8">
        <v>4</v>
      </c>
      <c r="D8" s="2">
        <f t="shared" si="0"/>
        <v>24</v>
      </c>
      <c r="E8" s="8">
        <f t="shared" si="1"/>
        <v>7.1999999999999993</v>
      </c>
      <c r="F8" s="12">
        <f t="shared" si="2"/>
        <v>10.8</v>
      </c>
      <c r="G8" s="16">
        <f t="shared" si="3"/>
        <v>3</v>
      </c>
      <c r="H8" s="43">
        <f t="shared" si="4"/>
        <v>3</v>
      </c>
    </row>
    <row r="9" spans="1:8" x14ac:dyDescent="0.25">
      <c r="A9" s="1" t="s">
        <v>12</v>
      </c>
      <c r="B9" t="s">
        <v>13</v>
      </c>
      <c r="C9">
        <v>9</v>
      </c>
      <c r="D9" s="2">
        <f t="shared" si="0"/>
        <v>54</v>
      </c>
      <c r="E9" s="8">
        <f t="shared" si="1"/>
        <v>16.2</v>
      </c>
      <c r="F9" s="12">
        <f t="shared" si="2"/>
        <v>24.3</v>
      </c>
      <c r="G9" s="16">
        <f t="shared" si="3"/>
        <v>6.75</v>
      </c>
      <c r="H9" s="43">
        <f t="shared" si="4"/>
        <v>6.75</v>
      </c>
    </row>
    <row r="10" spans="1:8" x14ac:dyDescent="0.25">
      <c r="A10" s="1" t="s">
        <v>14</v>
      </c>
      <c r="B10" t="s">
        <v>15</v>
      </c>
      <c r="C10">
        <v>9</v>
      </c>
      <c r="D10" s="2">
        <f t="shared" si="0"/>
        <v>54</v>
      </c>
      <c r="E10" s="8">
        <f t="shared" si="1"/>
        <v>16.2</v>
      </c>
      <c r="F10" s="12">
        <f t="shared" si="2"/>
        <v>24.3</v>
      </c>
      <c r="G10" s="16">
        <f t="shared" si="3"/>
        <v>6.75</v>
      </c>
      <c r="H10" s="43">
        <f t="shared" si="4"/>
        <v>6.75</v>
      </c>
    </row>
    <row r="11" spans="1:8" x14ac:dyDescent="0.25">
      <c r="A11" s="1" t="s">
        <v>16</v>
      </c>
      <c r="B11" t="s">
        <v>17</v>
      </c>
      <c r="C11">
        <v>12</v>
      </c>
      <c r="D11" s="2">
        <f t="shared" si="0"/>
        <v>72</v>
      </c>
      <c r="E11" s="8">
        <f t="shared" si="1"/>
        <v>21.599999999999998</v>
      </c>
      <c r="F11" s="12">
        <f t="shared" si="2"/>
        <v>32.4</v>
      </c>
      <c r="G11" s="16">
        <f t="shared" si="3"/>
        <v>9</v>
      </c>
      <c r="H11" s="43">
        <f t="shared" si="4"/>
        <v>9</v>
      </c>
    </row>
    <row r="12" spans="1:8" x14ac:dyDescent="0.25">
      <c r="A12" s="1" t="s">
        <v>18</v>
      </c>
      <c r="B12" t="s">
        <v>19</v>
      </c>
      <c r="C12">
        <v>7</v>
      </c>
      <c r="D12" s="2">
        <f t="shared" si="0"/>
        <v>42.000000000000007</v>
      </c>
      <c r="E12" s="8">
        <f t="shared" si="1"/>
        <v>12.600000000000001</v>
      </c>
      <c r="F12" s="12">
        <f t="shared" si="2"/>
        <v>18.900000000000002</v>
      </c>
      <c r="G12" s="16">
        <f t="shared" si="3"/>
        <v>5.2500000000000009</v>
      </c>
      <c r="H12" s="43">
        <f t="shared" si="4"/>
        <v>5.2500000000000009</v>
      </c>
    </row>
    <row r="13" spans="1:8" x14ac:dyDescent="0.25">
      <c r="A13" s="1" t="s">
        <v>20</v>
      </c>
      <c r="B13" t="s">
        <v>21</v>
      </c>
      <c r="C13">
        <v>5</v>
      </c>
      <c r="D13" s="2">
        <f t="shared" si="0"/>
        <v>30</v>
      </c>
      <c r="E13" s="8">
        <f t="shared" si="1"/>
        <v>9</v>
      </c>
      <c r="F13" s="12">
        <f t="shared" si="2"/>
        <v>13.5</v>
      </c>
      <c r="G13" s="16">
        <f t="shared" si="3"/>
        <v>3.75</v>
      </c>
      <c r="H13" s="43">
        <f t="shared" si="4"/>
        <v>3.75</v>
      </c>
    </row>
    <row r="14" spans="1:8" x14ac:dyDescent="0.25">
      <c r="A14" s="1" t="s">
        <v>22</v>
      </c>
      <c r="B14" t="s">
        <v>23</v>
      </c>
      <c r="C14">
        <v>10</v>
      </c>
      <c r="D14" s="2">
        <f t="shared" si="0"/>
        <v>60</v>
      </c>
      <c r="E14" s="8">
        <f t="shared" si="1"/>
        <v>18</v>
      </c>
      <c r="F14" s="12">
        <f t="shared" si="2"/>
        <v>27</v>
      </c>
      <c r="G14" s="16">
        <f t="shared" si="3"/>
        <v>7.5</v>
      </c>
      <c r="H14" s="43">
        <f t="shared" si="4"/>
        <v>7.5</v>
      </c>
    </row>
    <row r="15" spans="1:8" ht="15.75" thickBot="1" x14ac:dyDescent="0.3">
      <c r="A15" s="3" t="s">
        <v>25</v>
      </c>
      <c r="B15" s="4"/>
      <c r="C15" s="4">
        <f>SUM(C3:C14)</f>
        <v>100</v>
      </c>
      <c r="D15" s="4">
        <f>SUM(D3:D14)</f>
        <v>600</v>
      </c>
      <c r="E15" s="9">
        <f>SUM(E3:E14)</f>
        <v>180</v>
      </c>
      <c r="F15" s="13">
        <f t="shared" ref="F15:H15" si="5">SUM(F3:F14)</f>
        <v>270</v>
      </c>
      <c r="G15" s="17">
        <f t="shared" si="5"/>
        <v>75</v>
      </c>
      <c r="H15" s="44">
        <f t="shared" si="5"/>
        <v>75</v>
      </c>
    </row>
    <row r="16" spans="1:8" ht="15.75" thickTop="1" x14ac:dyDescent="0.25">
      <c r="A16" s="1" t="s">
        <v>49</v>
      </c>
      <c r="E16" s="45">
        <f>E15/$D$15</f>
        <v>0.3</v>
      </c>
      <c r="F16" s="45">
        <f t="shared" ref="F16:H16" si="6">F15/$D$15</f>
        <v>0.45</v>
      </c>
      <c r="G16" s="45">
        <f t="shared" si="6"/>
        <v>0.125</v>
      </c>
      <c r="H16" s="45">
        <f t="shared" si="6"/>
        <v>0.125</v>
      </c>
    </row>
    <row r="17" spans="1:3" x14ac:dyDescent="0.25">
      <c r="A17" t="s">
        <v>33</v>
      </c>
      <c r="C17">
        <v>600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Tildeling 2023</vt:lpstr>
      <vt:lpstr>UTREGNING</vt:lpstr>
      <vt:lpstr>Løyver Bestandsplanperiode</vt:lpstr>
    </vt:vector>
  </TitlesOfParts>
  <Company>SB1A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Neteland</dc:creator>
  <cp:lastModifiedBy>Anders Neteland</cp:lastModifiedBy>
  <dcterms:created xsi:type="dcterms:W3CDTF">2023-03-13T13:15:24Z</dcterms:created>
  <dcterms:modified xsi:type="dcterms:W3CDTF">2023-08-27T18:50:12Z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2e1550-8259-4cf3-a1ec-0faec9abf3e8_Enabled">
    <vt:lpwstr>true</vt:lpwstr>
  </property>
  <property fmtid="{D5CDD505-2E9C-101B-9397-08002B2CF9AE}" pid="3" name="MSIP_Label_f72e1550-8259-4cf3-a1ec-0faec9abf3e8_SetDate">
    <vt:lpwstr>2023-03-13T14:31:37Z</vt:lpwstr>
  </property>
  <property fmtid="{D5CDD505-2E9C-101B-9397-08002B2CF9AE}" pid="4" name="MSIP_Label_f72e1550-8259-4cf3-a1ec-0faec9abf3e8_Method">
    <vt:lpwstr>Privileged</vt:lpwstr>
  </property>
  <property fmtid="{D5CDD505-2E9C-101B-9397-08002B2CF9AE}" pid="5" name="MSIP_Label_f72e1550-8259-4cf3-a1ec-0faec9abf3e8_Name">
    <vt:lpwstr>f72e1550-8259-4cf3-a1ec-0faec9abf3e8</vt:lpwstr>
  </property>
  <property fmtid="{D5CDD505-2E9C-101B-9397-08002B2CF9AE}" pid="6" name="MSIP_Label_f72e1550-8259-4cf3-a1ec-0faec9abf3e8_SiteId">
    <vt:lpwstr>156b047c-a56e-40a2-9f11-b69d58cf5508</vt:lpwstr>
  </property>
  <property fmtid="{D5CDD505-2E9C-101B-9397-08002B2CF9AE}" pid="7" name="MSIP_Label_f72e1550-8259-4cf3-a1ec-0faec9abf3e8_ActionId">
    <vt:lpwstr>a075cca4-d546-4ab9-974b-b7281bcf8848</vt:lpwstr>
  </property>
  <property fmtid="{D5CDD505-2E9C-101B-9397-08002B2CF9AE}" pid="8" name="MSIP_Label_f72e1550-8259-4cf3-a1ec-0faec9abf3e8_ContentBits">
    <vt:lpwstr>0</vt:lpwstr>
  </property>
</Properties>
</file>