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N:\Midtre Naustdal Storvald\årsmøte 2022\"/>
    </mc:Choice>
  </mc:AlternateContent>
  <xr:revisionPtr revIDLastSave="0" documentId="13_ncr:1_{77A774DC-C78A-4451-AC73-C05D69B090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2" r:id="rId1"/>
    <sheet name="Utregning" sheetId="1" r:id="rId2"/>
  </sheets>
  <definedNames>
    <definedName name="_xlnm._FilterDatabase" localSheetId="1" hidden="1">Utregning!$A$1:$N$14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T3oCiprPGmYRyiU6mQfoKPKYyNw=="/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6" i="2"/>
  <c r="C18" i="2" s="1"/>
  <c r="C20" i="1"/>
  <c r="C23" i="1"/>
  <c r="C22" i="1"/>
  <c r="C21" i="1"/>
  <c r="L14" i="1"/>
  <c r="L3" i="1"/>
  <c r="L4" i="1"/>
  <c r="L5" i="1"/>
  <c r="L6" i="1"/>
  <c r="L7" i="1"/>
  <c r="L8" i="1"/>
  <c r="L9" i="1"/>
  <c r="L10" i="1"/>
  <c r="L11" i="1"/>
  <c r="L12" i="1"/>
  <c r="L13" i="1"/>
  <c r="L2" i="1"/>
  <c r="C14" i="1"/>
  <c r="D14" i="1"/>
  <c r="E14" i="1"/>
  <c r="F14" i="1"/>
  <c r="G14" i="1"/>
  <c r="H14" i="1"/>
  <c r="I14" i="1"/>
  <c r="J3" i="1"/>
  <c r="J4" i="1"/>
  <c r="J5" i="1"/>
  <c r="J6" i="1"/>
  <c r="J7" i="1"/>
  <c r="J8" i="1"/>
  <c r="J9" i="1"/>
  <c r="J10" i="1"/>
  <c r="J11" i="1"/>
  <c r="J12" i="1"/>
  <c r="J13" i="1"/>
  <c r="J2" i="1"/>
  <c r="J14" i="1" s="1"/>
  <c r="C19" i="1"/>
  <c r="C15" i="1"/>
  <c r="I41" i="1"/>
  <c r="H41" i="1"/>
  <c r="G41" i="1"/>
  <c r="F41" i="1"/>
  <c r="E41" i="1"/>
  <c r="D41" i="1"/>
  <c r="C41" i="1"/>
  <c r="K40" i="1"/>
  <c r="L40" i="1" s="1"/>
  <c r="K13" i="1" s="1"/>
  <c r="J40" i="1"/>
  <c r="K39" i="1"/>
  <c r="J39" i="1"/>
  <c r="K38" i="1"/>
  <c r="J38" i="1"/>
  <c r="K37" i="1"/>
  <c r="J37" i="1"/>
  <c r="K36" i="1"/>
  <c r="L36" i="1" s="1"/>
  <c r="K9" i="1" s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L29" i="1" l="1"/>
  <c r="K3" i="1" s="1"/>
  <c r="L35" i="1"/>
  <c r="K8" i="1" s="1"/>
  <c r="L37" i="1"/>
  <c r="K10" i="1" s="1"/>
  <c r="L39" i="1"/>
  <c r="K12" i="1" s="1"/>
  <c r="L33" i="1"/>
  <c r="K6" i="1" s="1"/>
  <c r="L30" i="1"/>
  <c r="L28" i="1"/>
  <c r="K2" i="1" s="1"/>
  <c r="L32" i="1"/>
  <c r="K5" i="1" s="1"/>
  <c r="L34" i="1"/>
  <c r="K7" i="1" s="1"/>
  <c r="L31" i="1"/>
  <c r="K4" i="1" s="1"/>
  <c r="L38" i="1"/>
  <c r="K11" i="1" s="1"/>
  <c r="J41" i="1"/>
  <c r="C18" i="1" s="1"/>
  <c r="K41" i="1"/>
  <c r="H15" i="1"/>
  <c r="G15" i="1"/>
  <c r="F15" i="1"/>
  <c r="E15" i="1"/>
  <c r="D15" i="1"/>
  <c r="J15" i="1" s="1"/>
  <c r="K14" i="1" l="1"/>
  <c r="L41" i="1"/>
</calcChain>
</file>

<file path=xl/sharedStrings.xml><?xml version="1.0" encoding="utf-8"?>
<sst xmlns="http://schemas.openxmlformats.org/spreadsheetml/2006/main" count="124" uniqueCount="61">
  <si>
    <t>Jaktfeltnr</t>
  </si>
  <si>
    <t>Jaktfelt</t>
  </si>
  <si>
    <t>Hannkalv</t>
  </si>
  <si>
    <t>Hunnkalv</t>
  </si>
  <si>
    <t>Hann 1 ½ år</t>
  </si>
  <si>
    <t>Hunn 1 ½ år</t>
  </si>
  <si>
    <t>Hann 2 ½ år og eldre</t>
  </si>
  <si>
    <t>Hunn 2 ½ år og eldre</t>
  </si>
  <si>
    <t>Sum felte hjort</t>
  </si>
  <si>
    <t>4647J0025</t>
  </si>
  <si>
    <t>Russ/Hellen/Gjøring</t>
  </si>
  <si>
    <t xml:space="preserve">Betalingssatsar Viltforvaltning </t>
  </si>
  <si>
    <t>4647J0026</t>
  </si>
  <si>
    <t>Vatnevatnet</t>
  </si>
  <si>
    <t xml:space="preserve">Fellingsavgift </t>
  </si>
  <si>
    <t>Pris for 2021</t>
  </si>
  <si>
    <t>4647J0027</t>
  </si>
  <si>
    <t>Helle</t>
  </si>
  <si>
    <t>Vaksne dyr, Hjort</t>
  </si>
  <si>
    <t>4647J0028</t>
  </si>
  <si>
    <t>Einevoll/Storelid</t>
  </si>
  <si>
    <t>Kalv, Hjort</t>
  </si>
  <si>
    <t>4647J0029</t>
  </si>
  <si>
    <t>Andal</t>
  </si>
  <si>
    <t>4647J0030</t>
  </si>
  <si>
    <t>Slettehaug</t>
  </si>
  <si>
    <t>4647J0031</t>
  </si>
  <si>
    <t>Øvrebø/Areklett</t>
  </si>
  <si>
    <t>4647J0032</t>
  </si>
  <si>
    <t>Kringla og Stranda</t>
  </si>
  <si>
    <t>4647J0033</t>
  </si>
  <si>
    <t>Naustdal</t>
  </si>
  <si>
    <t>Sunnfjord kommune Satser</t>
  </si>
  <si>
    <t>4647J0034</t>
  </si>
  <si>
    <t>Jonstad/Skei</t>
  </si>
  <si>
    <t>4647J0035</t>
  </si>
  <si>
    <t>Jonstadstølen</t>
  </si>
  <si>
    <t>4647J0036</t>
  </si>
  <si>
    <t>Hove/Veien</t>
  </si>
  <si>
    <t>4647J0037</t>
  </si>
  <si>
    <t>SUM</t>
  </si>
  <si>
    <t>Fellingsavgift 2021</t>
  </si>
  <si>
    <t>Innkrevd fellingsavgift 2020</t>
  </si>
  <si>
    <t>Fellingsavgift 2020</t>
  </si>
  <si>
    <t>Fellingsavgift innkrevd 2020</t>
  </si>
  <si>
    <t>Fellingsavgift 2020 med riktige satser</t>
  </si>
  <si>
    <t xml:space="preserve">Tilgodehavende </t>
  </si>
  <si>
    <t>Skitnestølen</t>
  </si>
  <si>
    <t xml:space="preserve">Kontroll: </t>
  </si>
  <si>
    <t>Påløpt fellingsavgift fra kommunen 2020</t>
  </si>
  <si>
    <t>Sum tilgodehavende jaktfelt</t>
  </si>
  <si>
    <t>Korrigering fra 2020</t>
  </si>
  <si>
    <t>Påløpt fellingsavgift 2021</t>
  </si>
  <si>
    <t>Påløpt fellingsavgift fra kommunen 2021</t>
  </si>
  <si>
    <t>Innkrevd fellingsavgift 2021</t>
  </si>
  <si>
    <t>Differanse</t>
  </si>
  <si>
    <t>Fellingsavgift til innbetaling per jaktfelt 2021</t>
  </si>
  <si>
    <t>* Utregning finner dere på ark nummer 2</t>
  </si>
  <si>
    <t xml:space="preserve">Betales til kontonummer </t>
  </si>
  <si>
    <t>3705 09 32517</t>
  </si>
  <si>
    <t xml:space="preserve">Forfallsdato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</si>
</sst>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sz val="11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u/>
      <sz val="11"/>
      <color theme="10"/>
      <name val="Calibri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10"/>
      <color rgb="FF00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80808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0" borderId="0" xfId="0" applyFont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3" borderId="1" xfId="0" applyFont="1" applyFill="1" applyBorder="1"/>
    <xf numFmtId="0" fontId="3" fillId="0" borderId="0" xfId="0" applyFont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5" xfId="0" applyFont="1" applyBorder="1"/>
    <xf numFmtId="0" fontId="3" fillId="0" borderId="6" xfId="0" applyFont="1" applyBorder="1"/>
    <xf numFmtId="0" fontId="2" fillId="0" borderId="4" xfId="0" applyFont="1" applyFill="1" applyBorder="1" applyAlignment="1"/>
    <xf numFmtId="0" fontId="6" fillId="2" borderId="1" xfId="0" applyFont="1" applyFill="1" applyBorder="1" applyAlignment="1"/>
    <xf numFmtId="0" fontId="7" fillId="0" borderId="0" xfId="0" applyFont="1"/>
    <xf numFmtId="0" fontId="0" fillId="0" borderId="0" xfId="0"/>
    <xf numFmtId="0" fontId="6" fillId="5" borderId="0" xfId="0" applyFont="1" applyFill="1"/>
    <xf numFmtId="0" fontId="8" fillId="0" borderId="0" xfId="0" applyFont="1"/>
    <xf numFmtId="0" fontId="0" fillId="0" borderId="7" xfId="0" applyBorder="1"/>
    <xf numFmtId="0" fontId="7" fillId="0" borderId="7" xfId="0" applyFont="1" applyBorder="1"/>
    <xf numFmtId="0" fontId="8" fillId="0" borderId="7" xfId="0" applyFont="1" applyBorder="1"/>
    <xf numFmtId="0" fontId="3" fillId="0" borderId="4" xfId="0" applyFont="1" applyBorder="1"/>
    <xf numFmtId="0" fontId="5" fillId="0" borderId="4" xfId="0" applyFont="1" applyBorder="1"/>
    <xf numFmtId="0" fontId="9" fillId="0" borderId="4" xfId="0" applyFont="1" applyBorder="1"/>
    <xf numFmtId="0" fontId="5" fillId="0" borderId="0" xfId="0" applyFont="1"/>
    <xf numFmtId="0" fontId="3" fillId="0" borderId="7" xfId="0" applyFont="1" applyBorder="1"/>
    <xf numFmtId="0" fontId="11" fillId="0" borderId="0" xfId="0" applyFont="1" applyAlignment="1"/>
    <xf numFmtId="0" fontId="5" fillId="0" borderId="8" xfId="0" applyFont="1" applyBorder="1"/>
    <xf numFmtId="0" fontId="0" fillId="0" borderId="8" xfId="0" applyFont="1" applyBorder="1" applyAlignment="1"/>
    <xf numFmtId="0" fontId="11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12" fillId="2" borderId="4" xfId="0" applyFont="1" applyFill="1" applyBorder="1" applyAlignment="1"/>
    <xf numFmtId="0" fontId="13" fillId="0" borderId="0" xfId="0" applyFont="1" applyAlignment="1"/>
    <xf numFmtId="0" fontId="13" fillId="0" borderId="7" xfId="0" applyFont="1" applyBorder="1" applyAlignment="1"/>
    <xf numFmtId="0" fontId="6" fillId="2" borderId="1" xfId="0" applyFont="1" applyFill="1" applyBorder="1"/>
    <xf numFmtId="0" fontId="14" fillId="0" borderId="0" xfId="0" applyFont="1" applyAlignment="1"/>
    <xf numFmtId="0" fontId="5" fillId="0" borderId="7" xfId="0" applyFont="1" applyBorder="1"/>
    <xf numFmtId="0" fontId="15" fillId="0" borderId="0" xfId="0" applyFont="1" applyAlignment="1"/>
    <xf numFmtId="1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unnfjord.kommune.no/tenester/naring-landbruk-og-miljo/prisar-avgifter-og-gebyr/prisar-og-geby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6167A-479F-4B3B-AC3E-485A77A68FB0}">
  <dimension ref="A1:C21"/>
  <sheetViews>
    <sheetView tabSelected="1" workbookViewId="0">
      <selection activeCell="C22" sqref="C22"/>
    </sheetView>
  </sheetViews>
  <sheetFormatPr baseColWidth="10" defaultRowHeight="15" x14ac:dyDescent="0.25"/>
  <cols>
    <col min="2" max="2" width="20.7109375" customWidth="1"/>
  </cols>
  <sheetData>
    <row r="1" spans="1:3" x14ac:dyDescent="0.25">
      <c r="A1" s="28" t="s">
        <v>56</v>
      </c>
    </row>
    <row r="2" spans="1:3" x14ac:dyDescent="0.25">
      <c r="A2" s="40" t="s">
        <v>57</v>
      </c>
    </row>
    <row r="5" spans="1:3" x14ac:dyDescent="0.25">
      <c r="A5" s="39" t="s">
        <v>0</v>
      </c>
      <c r="B5" s="1" t="s">
        <v>1</v>
      </c>
      <c r="C5" s="36" t="s">
        <v>52</v>
      </c>
    </row>
    <row r="6" spans="1:3" x14ac:dyDescent="0.25">
      <c r="A6" s="3" t="s">
        <v>9</v>
      </c>
      <c r="B6" s="3" t="s">
        <v>10</v>
      </c>
      <c r="C6" s="37">
        <f>Utregning!L2</f>
        <v>999</v>
      </c>
    </row>
    <row r="7" spans="1:3" x14ac:dyDescent="0.25">
      <c r="A7" s="3" t="s">
        <v>12</v>
      </c>
      <c r="B7" s="3" t="s">
        <v>13</v>
      </c>
      <c r="C7" s="37">
        <f>Utregning!L3</f>
        <v>2778</v>
      </c>
    </row>
    <row r="8" spans="1:3" x14ac:dyDescent="0.25">
      <c r="A8" s="26" t="s">
        <v>19</v>
      </c>
      <c r="B8" s="3" t="s">
        <v>17</v>
      </c>
      <c r="C8" s="37">
        <f>Utregning!L4</f>
        <v>3174</v>
      </c>
    </row>
    <row r="9" spans="1:3" x14ac:dyDescent="0.25">
      <c r="A9" s="26" t="s">
        <v>22</v>
      </c>
      <c r="B9" s="3" t="s">
        <v>20</v>
      </c>
      <c r="C9" s="37">
        <f>Utregning!L5</f>
        <v>3690</v>
      </c>
    </row>
    <row r="10" spans="1:3" x14ac:dyDescent="0.25">
      <c r="A10" s="26" t="s">
        <v>24</v>
      </c>
      <c r="B10" s="3" t="s">
        <v>23</v>
      </c>
      <c r="C10" s="37">
        <f>Utregning!L6</f>
        <v>3611</v>
      </c>
    </row>
    <row r="11" spans="1:3" x14ac:dyDescent="0.25">
      <c r="A11" s="26" t="s">
        <v>26</v>
      </c>
      <c r="B11" s="3" t="s">
        <v>25</v>
      </c>
      <c r="C11" s="37">
        <f>Utregning!L7</f>
        <v>1481</v>
      </c>
    </row>
    <row r="12" spans="1:3" x14ac:dyDescent="0.25">
      <c r="A12" s="26" t="s">
        <v>28</v>
      </c>
      <c r="B12" s="3" t="s">
        <v>27</v>
      </c>
      <c r="C12" s="37">
        <f>Utregning!L8</f>
        <v>759</v>
      </c>
    </row>
    <row r="13" spans="1:3" x14ac:dyDescent="0.25">
      <c r="A13" s="26" t="s">
        <v>30</v>
      </c>
      <c r="B13" s="3" t="s">
        <v>29</v>
      </c>
      <c r="C13" s="37">
        <f>Utregning!L9</f>
        <v>1687</v>
      </c>
    </row>
    <row r="14" spans="1:3" x14ac:dyDescent="0.25">
      <c r="A14" s="26" t="s">
        <v>33</v>
      </c>
      <c r="B14" s="3" t="s">
        <v>31</v>
      </c>
      <c r="C14" s="37">
        <f>Utregning!L10</f>
        <v>3115</v>
      </c>
    </row>
    <row r="15" spans="1:3" x14ac:dyDescent="0.25">
      <c r="A15" s="26" t="s">
        <v>35</v>
      </c>
      <c r="B15" s="3" t="s">
        <v>34</v>
      </c>
      <c r="C15" s="37">
        <f>Utregning!L11</f>
        <v>311</v>
      </c>
    </row>
    <row r="16" spans="1:3" x14ac:dyDescent="0.25">
      <c r="A16" s="26" t="s">
        <v>37</v>
      </c>
      <c r="B16" s="3" t="s">
        <v>36</v>
      </c>
      <c r="C16" s="37">
        <f>Utregning!L12</f>
        <v>553</v>
      </c>
    </row>
    <row r="17" spans="1:3" x14ac:dyDescent="0.25">
      <c r="A17" s="26" t="s">
        <v>39</v>
      </c>
      <c r="B17" s="3" t="s">
        <v>38</v>
      </c>
      <c r="C17" s="37">
        <f>Utregning!L13</f>
        <v>4396</v>
      </c>
    </row>
    <row r="18" spans="1:3" ht="15.75" thickBot="1" x14ac:dyDescent="0.3">
      <c r="A18" s="41" t="s">
        <v>40</v>
      </c>
      <c r="B18" s="12"/>
      <c r="C18" s="38">
        <f>SUM(C6:C17)</f>
        <v>26554</v>
      </c>
    </row>
    <row r="19" spans="1:3" ht="15.75" thickTop="1" x14ac:dyDescent="0.25"/>
    <row r="20" spans="1:3" ht="15.75" x14ac:dyDescent="0.3">
      <c r="A20" s="32" t="s">
        <v>58</v>
      </c>
      <c r="C20" s="42" t="s">
        <v>59</v>
      </c>
    </row>
    <row r="21" spans="1:3" x14ac:dyDescent="0.25">
      <c r="A21" s="32" t="s">
        <v>60</v>
      </c>
      <c r="C21" s="43">
        <v>44652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workbookViewId="0">
      <selection activeCell="L1" sqref="L1:L14"/>
    </sheetView>
  </sheetViews>
  <sheetFormatPr baseColWidth="10" defaultColWidth="14.42578125" defaultRowHeight="15" customHeight="1" x14ac:dyDescent="0.25"/>
  <cols>
    <col min="1" max="1" width="14.5703125" customWidth="1"/>
    <col min="2" max="2" width="28.140625" customWidth="1"/>
    <col min="3" max="3" width="21.140625" customWidth="1"/>
    <col min="4" max="4" width="19" customWidth="1"/>
    <col min="5" max="5" width="17.7109375" customWidth="1"/>
    <col min="6" max="6" width="21.7109375" customWidth="1"/>
    <col min="7" max="7" width="20.28515625" customWidth="1"/>
    <col min="8" max="8" width="21.28515625" customWidth="1"/>
    <col min="9" max="9" width="24.28515625" customWidth="1"/>
    <col min="10" max="10" width="27.42578125" customWidth="1"/>
    <col min="11" max="11" width="30.28515625" customWidth="1"/>
    <col min="12" max="12" width="19.85546875" customWidth="1"/>
    <col min="13" max="13" width="16.7109375" customWidth="1"/>
    <col min="14" max="14" width="18.7109375" customWidth="1"/>
    <col min="15" max="26" width="9.140625" customWidth="1"/>
  </cols>
  <sheetData>
    <row r="1" spans="1:14" x14ac:dyDescent="0.25">
      <c r="A1" s="39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41</v>
      </c>
      <c r="K1" s="15" t="s">
        <v>51</v>
      </c>
      <c r="L1" s="36" t="s">
        <v>52</v>
      </c>
    </row>
    <row r="2" spans="1:14" x14ac:dyDescent="0.25">
      <c r="A2" s="3" t="s">
        <v>9</v>
      </c>
      <c r="B2" s="3" t="s">
        <v>10</v>
      </c>
      <c r="C2" s="4">
        <v>0</v>
      </c>
      <c r="D2" s="5">
        <v>1</v>
      </c>
      <c r="E2" s="5">
        <v>2</v>
      </c>
      <c r="F2" s="5">
        <v>1</v>
      </c>
      <c r="G2" s="5">
        <v>0</v>
      </c>
      <c r="H2" s="5">
        <v>1</v>
      </c>
      <c r="I2" s="4">
        <v>5</v>
      </c>
      <c r="J2" s="33">
        <f>(($C2+$D2)*$N$5)+(($E2+$F2+$G2+$H2)*$N$4)</f>
        <v>1585</v>
      </c>
      <c r="K2" s="3">
        <f>-L28</f>
        <v>-586</v>
      </c>
      <c r="L2" s="37">
        <f>J2+K2</f>
        <v>999</v>
      </c>
      <c r="M2" s="6" t="s">
        <v>11</v>
      </c>
      <c r="N2" s="6"/>
    </row>
    <row r="3" spans="1:14" x14ac:dyDescent="0.25">
      <c r="A3" s="3" t="s">
        <v>12</v>
      </c>
      <c r="B3" s="3" t="s">
        <v>13</v>
      </c>
      <c r="C3" s="7">
        <v>3</v>
      </c>
      <c r="D3" s="7">
        <v>1</v>
      </c>
      <c r="E3" s="7">
        <v>2</v>
      </c>
      <c r="F3" s="7">
        <v>4</v>
      </c>
      <c r="G3" s="7">
        <v>1</v>
      </c>
      <c r="H3" s="7">
        <v>2</v>
      </c>
      <c r="I3" s="7">
        <v>13</v>
      </c>
      <c r="J3" s="33">
        <f t="shared" ref="J3:J13" si="0">(($C3+$D3)*$N$5)+(($E3+$F3+$G3+$H3)*$N$4)</f>
        <v>3932</v>
      </c>
      <c r="K3" s="3">
        <f>-L29</f>
        <v>-1154</v>
      </c>
      <c r="L3" s="37">
        <f t="shared" ref="L3:L13" si="1">J3+K3</f>
        <v>2778</v>
      </c>
      <c r="M3" s="8" t="s">
        <v>14</v>
      </c>
      <c r="N3" s="9" t="s">
        <v>15</v>
      </c>
    </row>
    <row r="4" spans="1:14" x14ac:dyDescent="0.25">
      <c r="A4" s="26" t="s">
        <v>19</v>
      </c>
      <c r="B4" s="3" t="s">
        <v>17</v>
      </c>
      <c r="C4" s="7">
        <v>1</v>
      </c>
      <c r="D4" s="7">
        <v>3</v>
      </c>
      <c r="E4" s="7">
        <v>3</v>
      </c>
      <c r="F4" s="7">
        <v>2</v>
      </c>
      <c r="G4" s="7">
        <v>2</v>
      </c>
      <c r="H4" s="7">
        <v>2</v>
      </c>
      <c r="I4" s="7">
        <v>13</v>
      </c>
      <c r="J4" s="33">
        <f t="shared" si="0"/>
        <v>3932</v>
      </c>
      <c r="K4" s="3">
        <f>-L31</f>
        <v>-758</v>
      </c>
      <c r="L4" s="37">
        <f t="shared" si="1"/>
        <v>3174</v>
      </c>
      <c r="M4" s="3" t="s">
        <v>18</v>
      </c>
      <c r="N4" s="3">
        <v>344</v>
      </c>
    </row>
    <row r="5" spans="1:14" x14ac:dyDescent="0.25">
      <c r="A5" s="26" t="s">
        <v>22</v>
      </c>
      <c r="B5" s="3" t="s">
        <v>20</v>
      </c>
      <c r="C5" s="7">
        <v>3</v>
      </c>
      <c r="D5" s="7">
        <v>1</v>
      </c>
      <c r="E5" s="7">
        <v>6</v>
      </c>
      <c r="F5" s="7">
        <v>4</v>
      </c>
      <c r="G5" s="7">
        <v>0</v>
      </c>
      <c r="H5" s="7">
        <v>1</v>
      </c>
      <c r="I5" s="7">
        <v>15</v>
      </c>
      <c r="J5" s="33">
        <f t="shared" si="0"/>
        <v>4620</v>
      </c>
      <c r="K5" s="3">
        <f t="shared" ref="K5:K13" si="2">-L32</f>
        <v>-930</v>
      </c>
      <c r="L5" s="37">
        <f t="shared" si="1"/>
        <v>3690</v>
      </c>
      <c r="M5" s="3" t="s">
        <v>21</v>
      </c>
      <c r="N5" s="3">
        <v>209</v>
      </c>
    </row>
    <row r="6" spans="1:14" x14ac:dyDescent="0.25">
      <c r="A6" s="26" t="s">
        <v>24</v>
      </c>
      <c r="B6" s="3" t="s">
        <v>23</v>
      </c>
      <c r="C6" s="7">
        <v>5</v>
      </c>
      <c r="D6" s="7">
        <v>2</v>
      </c>
      <c r="E6" s="7">
        <v>0</v>
      </c>
      <c r="F6" s="7">
        <v>6</v>
      </c>
      <c r="G6" s="7">
        <v>1</v>
      </c>
      <c r="H6" s="7">
        <v>3</v>
      </c>
      <c r="I6" s="7">
        <v>17</v>
      </c>
      <c r="J6" s="33">
        <f t="shared" si="0"/>
        <v>4903</v>
      </c>
      <c r="K6" s="3">
        <f t="shared" si="2"/>
        <v>-1292</v>
      </c>
      <c r="L6" s="37">
        <f t="shared" si="1"/>
        <v>3611</v>
      </c>
    </row>
    <row r="7" spans="1:14" x14ac:dyDescent="0.25">
      <c r="A7" s="26" t="s">
        <v>26</v>
      </c>
      <c r="B7" s="3" t="s">
        <v>25</v>
      </c>
      <c r="C7" s="7">
        <v>0</v>
      </c>
      <c r="D7" s="7">
        <v>1</v>
      </c>
      <c r="E7" s="7">
        <v>1</v>
      </c>
      <c r="F7" s="7">
        <v>2</v>
      </c>
      <c r="G7" s="7">
        <v>1</v>
      </c>
      <c r="H7" s="7">
        <v>1</v>
      </c>
      <c r="I7" s="7">
        <v>6</v>
      </c>
      <c r="J7" s="33">
        <f t="shared" si="0"/>
        <v>1929</v>
      </c>
      <c r="K7" s="3">
        <f t="shared" si="2"/>
        <v>-448</v>
      </c>
      <c r="L7" s="37">
        <f t="shared" si="1"/>
        <v>1481</v>
      </c>
    </row>
    <row r="8" spans="1:14" x14ac:dyDescent="0.25">
      <c r="A8" s="26" t="s">
        <v>28</v>
      </c>
      <c r="B8" s="3" t="s">
        <v>27</v>
      </c>
      <c r="C8" s="7">
        <v>0</v>
      </c>
      <c r="D8" s="7">
        <v>1</v>
      </c>
      <c r="E8" s="7">
        <v>2</v>
      </c>
      <c r="F8" s="7">
        <v>1</v>
      </c>
      <c r="G8" s="7">
        <v>0</v>
      </c>
      <c r="H8" s="7">
        <v>1</v>
      </c>
      <c r="I8" s="7">
        <v>5</v>
      </c>
      <c r="J8" s="33">
        <f t="shared" si="0"/>
        <v>1585</v>
      </c>
      <c r="K8" s="3">
        <f t="shared" si="2"/>
        <v>-826</v>
      </c>
      <c r="L8" s="37">
        <f t="shared" si="1"/>
        <v>759</v>
      </c>
    </row>
    <row r="9" spans="1:14" x14ac:dyDescent="0.25">
      <c r="A9" s="26" t="s">
        <v>30</v>
      </c>
      <c r="B9" s="3" t="s">
        <v>29</v>
      </c>
      <c r="C9" s="7">
        <v>0</v>
      </c>
      <c r="D9" s="7">
        <v>1</v>
      </c>
      <c r="E9" s="7">
        <v>0</v>
      </c>
      <c r="F9" s="7">
        <v>5</v>
      </c>
      <c r="G9" s="7">
        <v>1</v>
      </c>
      <c r="H9" s="7">
        <v>1</v>
      </c>
      <c r="I9" s="7">
        <v>8</v>
      </c>
      <c r="J9" s="33">
        <f t="shared" si="0"/>
        <v>2617</v>
      </c>
      <c r="K9" s="3">
        <f t="shared" si="2"/>
        <v>-930</v>
      </c>
      <c r="L9" s="37">
        <f t="shared" si="1"/>
        <v>1687</v>
      </c>
    </row>
    <row r="10" spans="1:14" x14ac:dyDescent="0.25">
      <c r="A10" s="26" t="s">
        <v>33</v>
      </c>
      <c r="B10" s="3" t="s">
        <v>31</v>
      </c>
      <c r="C10" s="7">
        <v>1</v>
      </c>
      <c r="D10" s="7">
        <v>0</v>
      </c>
      <c r="E10" s="7">
        <v>1</v>
      </c>
      <c r="F10" s="7">
        <v>7</v>
      </c>
      <c r="G10" s="10">
        <v>1</v>
      </c>
      <c r="H10" s="7">
        <v>2</v>
      </c>
      <c r="I10" s="7">
        <v>12</v>
      </c>
      <c r="J10" s="33">
        <f t="shared" si="0"/>
        <v>3993</v>
      </c>
      <c r="K10" s="3">
        <f t="shared" si="2"/>
        <v>-878</v>
      </c>
      <c r="L10" s="37">
        <f t="shared" si="1"/>
        <v>3115</v>
      </c>
      <c r="M10" s="11" t="s">
        <v>32</v>
      </c>
    </row>
    <row r="11" spans="1:14" x14ac:dyDescent="0.25">
      <c r="A11" s="26" t="s">
        <v>35</v>
      </c>
      <c r="B11" s="3" t="s">
        <v>34</v>
      </c>
      <c r="C11" s="7">
        <v>1</v>
      </c>
      <c r="D11" s="7">
        <v>0</v>
      </c>
      <c r="E11" s="7">
        <v>0</v>
      </c>
      <c r="F11" s="7">
        <v>2</v>
      </c>
      <c r="G11" s="7">
        <v>0</v>
      </c>
      <c r="H11" s="7">
        <v>0</v>
      </c>
      <c r="I11" s="7">
        <v>3</v>
      </c>
      <c r="J11" s="33">
        <f t="shared" si="0"/>
        <v>897</v>
      </c>
      <c r="K11" s="3">
        <f t="shared" si="2"/>
        <v>-586</v>
      </c>
      <c r="L11" s="37">
        <f t="shared" si="1"/>
        <v>311</v>
      </c>
    </row>
    <row r="12" spans="1:14" x14ac:dyDescent="0.25">
      <c r="A12" s="26" t="s">
        <v>37</v>
      </c>
      <c r="B12" s="3" t="s">
        <v>36</v>
      </c>
      <c r="C12" s="7">
        <v>1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2</v>
      </c>
      <c r="J12" s="33">
        <f t="shared" si="0"/>
        <v>553</v>
      </c>
      <c r="K12" s="3">
        <f t="shared" si="2"/>
        <v>0</v>
      </c>
      <c r="L12" s="37">
        <f t="shared" si="1"/>
        <v>553</v>
      </c>
    </row>
    <row r="13" spans="1:14" x14ac:dyDescent="0.25">
      <c r="A13" s="26" t="s">
        <v>39</v>
      </c>
      <c r="B13" s="3" t="s">
        <v>38</v>
      </c>
      <c r="C13" s="7">
        <v>1</v>
      </c>
      <c r="D13" s="7">
        <v>3</v>
      </c>
      <c r="E13" s="7">
        <v>3</v>
      </c>
      <c r="F13" s="7">
        <v>6</v>
      </c>
      <c r="G13" s="7">
        <v>2</v>
      </c>
      <c r="H13" s="7">
        <v>1</v>
      </c>
      <c r="I13" s="7">
        <v>16</v>
      </c>
      <c r="J13" s="33">
        <f t="shared" si="0"/>
        <v>4964</v>
      </c>
      <c r="K13" s="3">
        <f t="shared" si="2"/>
        <v>-568</v>
      </c>
      <c r="L13" s="37">
        <f t="shared" si="1"/>
        <v>4396</v>
      </c>
    </row>
    <row r="14" spans="1:14" ht="15.75" thickBot="1" x14ac:dyDescent="0.3">
      <c r="A14" s="26" t="s">
        <v>40</v>
      </c>
      <c r="B14" s="12"/>
      <c r="C14" s="12">
        <f>SUM(C2:C13)</f>
        <v>16</v>
      </c>
      <c r="D14" s="12">
        <f>SUM(D2:D13)</f>
        <v>14</v>
      </c>
      <c r="E14" s="12">
        <f>SUM(E2:E13)</f>
        <v>21</v>
      </c>
      <c r="F14" s="12">
        <f>SUM(F2:F13)</f>
        <v>40</v>
      </c>
      <c r="G14" s="12">
        <f>SUM(G2:G13)</f>
        <v>9</v>
      </c>
      <c r="H14" s="12">
        <f>SUM(H2:H13)</f>
        <v>15</v>
      </c>
      <c r="I14" s="12">
        <f>SUM(I2:I13)</f>
        <v>115</v>
      </c>
      <c r="J14" s="34">
        <f t="shared" ref="J14:K14" si="3">SUM(J2:J13)</f>
        <v>35510</v>
      </c>
      <c r="K14" s="27">
        <f t="shared" si="3"/>
        <v>-8956</v>
      </c>
      <c r="L14" s="38">
        <f>SUM(L2:L13)</f>
        <v>26554</v>
      </c>
    </row>
    <row r="15" spans="1:14" ht="16.5" thickTop="1" thickBot="1" x14ac:dyDescent="0.3">
      <c r="A15" s="12" t="s">
        <v>40</v>
      </c>
      <c r="B15" s="13"/>
      <c r="C15" s="13">
        <f>C$14*N5</f>
        <v>3344</v>
      </c>
      <c r="D15" s="13">
        <f>D$14*N5</f>
        <v>2926</v>
      </c>
      <c r="E15" s="13">
        <f>E$14*N4</f>
        <v>7224</v>
      </c>
      <c r="F15" s="13">
        <f>F$14*N4</f>
        <v>13760</v>
      </c>
      <c r="G15" s="13">
        <f>G$14*N4</f>
        <v>3096</v>
      </c>
      <c r="H15" s="13">
        <f>H$14*N4</f>
        <v>5160</v>
      </c>
      <c r="I15" s="13"/>
      <c r="J15" s="35">
        <f>SUM(C15:I15)</f>
        <v>35510</v>
      </c>
    </row>
    <row r="16" spans="1:14" ht="15.75" thickTop="1" x14ac:dyDescent="0.25">
      <c r="A16" s="23"/>
    </row>
    <row r="17" spans="1:13" ht="15" customHeight="1" x14ac:dyDescent="0.25">
      <c r="A17" s="25" t="s">
        <v>48</v>
      </c>
    </row>
    <row r="18" spans="1:13" x14ac:dyDescent="0.25">
      <c r="A18" s="24" t="s">
        <v>42</v>
      </c>
      <c r="C18">
        <f>J41</f>
        <v>44810</v>
      </c>
    </row>
    <row r="19" spans="1:13" x14ac:dyDescent="0.25">
      <c r="A19" s="24" t="s">
        <v>49</v>
      </c>
      <c r="C19">
        <f>35854</f>
        <v>35854</v>
      </c>
    </row>
    <row r="20" spans="1:13" ht="15.75" thickBot="1" x14ac:dyDescent="0.3">
      <c r="A20" s="29" t="s">
        <v>50</v>
      </c>
      <c r="B20" s="30"/>
      <c r="C20" s="30">
        <f>C19-C18</f>
        <v>-8956</v>
      </c>
    </row>
    <row r="21" spans="1:13" ht="15.75" customHeight="1" x14ac:dyDescent="0.25">
      <c r="A21" s="24" t="s">
        <v>53</v>
      </c>
      <c r="C21">
        <f>35510</f>
        <v>35510</v>
      </c>
      <c r="M21" s="17"/>
    </row>
    <row r="22" spans="1:13" ht="15.75" customHeight="1" x14ac:dyDescent="0.25">
      <c r="A22" s="31" t="s">
        <v>54</v>
      </c>
      <c r="C22">
        <f>L14</f>
        <v>26554</v>
      </c>
      <c r="M22" s="17"/>
    </row>
    <row r="23" spans="1:13" ht="15.75" customHeight="1" x14ac:dyDescent="0.25">
      <c r="A23" s="32" t="s">
        <v>55</v>
      </c>
      <c r="C23">
        <f>C22-C21</f>
        <v>-8956</v>
      </c>
      <c r="M23" s="17"/>
    </row>
    <row r="24" spans="1:13" ht="15.75" customHeight="1" x14ac:dyDescent="0.25">
      <c r="A24" s="14"/>
      <c r="B24" s="11"/>
      <c r="M24" s="17"/>
    </row>
    <row r="25" spans="1:13" ht="15.75" customHeight="1" x14ac:dyDescent="0.25">
      <c r="M25" s="17"/>
    </row>
    <row r="26" spans="1:13" ht="15.75" customHeight="1" x14ac:dyDescent="0.25">
      <c r="A26" s="16" t="s">
        <v>43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.75" customHeight="1" x14ac:dyDescent="0.25">
      <c r="A27" s="18" t="s">
        <v>0</v>
      </c>
      <c r="B27" s="18" t="s">
        <v>1</v>
      </c>
      <c r="C27" s="18" t="s">
        <v>2</v>
      </c>
      <c r="D27" s="18" t="s">
        <v>3</v>
      </c>
      <c r="E27" s="18" t="s">
        <v>4</v>
      </c>
      <c r="F27" s="18" t="s">
        <v>5</v>
      </c>
      <c r="G27" s="18" t="s">
        <v>6</v>
      </c>
      <c r="H27" s="18" t="s">
        <v>7</v>
      </c>
      <c r="I27" s="18" t="s">
        <v>8</v>
      </c>
      <c r="J27" s="18" t="s">
        <v>44</v>
      </c>
      <c r="K27" s="18" t="s">
        <v>45</v>
      </c>
      <c r="L27" s="18" t="s">
        <v>46</v>
      </c>
      <c r="M27" s="17"/>
    </row>
    <row r="28" spans="1:13" ht="15.75" customHeight="1" x14ac:dyDescent="0.25">
      <c r="A28" s="17" t="s">
        <v>9</v>
      </c>
      <c r="B28" s="17" t="s">
        <v>10</v>
      </c>
      <c r="C28" s="17">
        <v>0</v>
      </c>
      <c r="D28" s="17">
        <v>3</v>
      </c>
      <c r="E28" s="17">
        <v>0</v>
      </c>
      <c r="F28" s="17">
        <v>2</v>
      </c>
      <c r="G28" s="17">
        <v>1</v>
      </c>
      <c r="H28" s="17">
        <v>2</v>
      </c>
      <c r="I28" s="17">
        <v>8</v>
      </c>
      <c r="J28" s="16">
        <f>(($C28+$D28)*261)+(($E28+$F28+$G28+$H28)*430)</f>
        <v>2933</v>
      </c>
      <c r="K28" s="17">
        <f>(($C28+$D28)*Utregning!$N$5)+(($E28+$F28+$G28+$H28)*Utregning!$N$4)</f>
        <v>2347</v>
      </c>
      <c r="L28" s="19">
        <f>J28-K28</f>
        <v>586</v>
      </c>
      <c r="M28" s="17"/>
    </row>
    <row r="29" spans="1:13" ht="15.75" customHeight="1" x14ac:dyDescent="0.25">
      <c r="A29" s="17" t="s">
        <v>12</v>
      </c>
      <c r="B29" s="17" t="s">
        <v>13</v>
      </c>
      <c r="C29" s="17">
        <v>1</v>
      </c>
      <c r="D29" s="17">
        <v>3</v>
      </c>
      <c r="E29" s="17">
        <v>2</v>
      </c>
      <c r="F29" s="17">
        <v>7</v>
      </c>
      <c r="G29" s="17">
        <v>1</v>
      </c>
      <c r="H29" s="17">
        <v>1</v>
      </c>
      <c r="I29" s="17">
        <v>15</v>
      </c>
      <c r="J29" s="16">
        <f t="shared" ref="J29:J40" si="4">(($C29+$D29)*261)+(($E29+$F29+$G29+$H29)*430)</f>
        <v>5774</v>
      </c>
      <c r="K29" s="17">
        <f>(($C29+$D29)*Utregning!$N$5)+(($E29+$F29+$G29+$H29)*Utregning!$N$4)</f>
        <v>4620</v>
      </c>
      <c r="L29" s="19">
        <f t="shared" ref="L29:L40" si="5">J29-K29</f>
        <v>1154</v>
      </c>
      <c r="M29" s="17"/>
    </row>
    <row r="30" spans="1:13" ht="15.75" customHeight="1" x14ac:dyDescent="0.25">
      <c r="A30" s="17" t="s">
        <v>16</v>
      </c>
      <c r="B30" s="17" t="s">
        <v>47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6">
        <f t="shared" si="4"/>
        <v>0</v>
      </c>
      <c r="K30" s="17">
        <f>(($C30+$D30)*Utregning!$N$5)+(($E30+$F30+$G30+$H30)*Utregning!$N$4)</f>
        <v>0</v>
      </c>
      <c r="L30" s="19">
        <f t="shared" si="5"/>
        <v>0</v>
      </c>
      <c r="M30" s="17"/>
    </row>
    <row r="31" spans="1:13" ht="15.75" customHeight="1" x14ac:dyDescent="0.25">
      <c r="A31" s="17" t="s">
        <v>19</v>
      </c>
      <c r="B31" s="17" t="s">
        <v>17</v>
      </c>
      <c r="C31" s="17">
        <v>1</v>
      </c>
      <c r="D31" s="17">
        <v>2</v>
      </c>
      <c r="E31" s="17">
        <v>4</v>
      </c>
      <c r="F31" s="17">
        <v>0</v>
      </c>
      <c r="G31" s="17">
        <v>1</v>
      </c>
      <c r="H31" s="17">
        <v>2</v>
      </c>
      <c r="I31" s="17">
        <v>10</v>
      </c>
      <c r="J31" s="16">
        <f t="shared" si="4"/>
        <v>3793</v>
      </c>
      <c r="K31" s="17">
        <f>(($C31+$D31)*Utregning!$N$5)+(($E31+$F31+$G31+$H31)*Utregning!$N$4)</f>
        <v>3035</v>
      </c>
      <c r="L31" s="19">
        <f t="shared" si="5"/>
        <v>758</v>
      </c>
      <c r="M31" s="17"/>
    </row>
    <row r="32" spans="1:13" ht="15.75" customHeight="1" x14ac:dyDescent="0.25">
      <c r="A32" s="17" t="s">
        <v>22</v>
      </c>
      <c r="B32" s="17" t="s">
        <v>20</v>
      </c>
      <c r="C32" s="17">
        <v>1</v>
      </c>
      <c r="D32" s="17">
        <v>2</v>
      </c>
      <c r="E32" s="17">
        <v>6</v>
      </c>
      <c r="F32" s="17">
        <v>2</v>
      </c>
      <c r="G32" s="17">
        <v>1</v>
      </c>
      <c r="H32" s="17">
        <v>0</v>
      </c>
      <c r="I32" s="17">
        <v>12</v>
      </c>
      <c r="J32" s="16">
        <f t="shared" si="4"/>
        <v>4653</v>
      </c>
      <c r="K32" s="17">
        <f>(($C32+$D32)*Utregning!$N$5)+(($E32+$F32+$G32+$H32)*Utregning!$N$4)</f>
        <v>3723</v>
      </c>
      <c r="L32" s="19">
        <f t="shared" si="5"/>
        <v>930</v>
      </c>
      <c r="M32" s="17"/>
    </row>
    <row r="33" spans="1:13" ht="15.75" customHeight="1" x14ac:dyDescent="0.25">
      <c r="A33" s="17" t="s">
        <v>24</v>
      </c>
      <c r="B33" s="17" t="s">
        <v>23</v>
      </c>
      <c r="C33" s="17">
        <v>2</v>
      </c>
      <c r="D33" s="17">
        <v>3</v>
      </c>
      <c r="E33" s="17">
        <v>6</v>
      </c>
      <c r="F33" s="17">
        <v>3</v>
      </c>
      <c r="G33" s="17">
        <v>2</v>
      </c>
      <c r="H33" s="17">
        <v>1</v>
      </c>
      <c r="I33" s="17">
        <v>17</v>
      </c>
      <c r="J33" s="16">
        <f t="shared" si="4"/>
        <v>6465</v>
      </c>
      <c r="K33" s="17">
        <f>(($C33+$D33)*Utregning!$N$5)+(($E33+$F33+$G33+$H33)*Utregning!$N$4)</f>
        <v>5173</v>
      </c>
      <c r="L33" s="19">
        <f t="shared" si="5"/>
        <v>1292</v>
      </c>
      <c r="M33" s="17"/>
    </row>
    <row r="34" spans="1:13" ht="15.75" customHeight="1" x14ac:dyDescent="0.25">
      <c r="A34" s="17" t="s">
        <v>26</v>
      </c>
      <c r="B34" s="17" t="s">
        <v>25</v>
      </c>
      <c r="C34" s="17">
        <v>1</v>
      </c>
      <c r="D34" s="17">
        <v>1</v>
      </c>
      <c r="E34" s="17">
        <v>2</v>
      </c>
      <c r="F34" s="17">
        <v>0</v>
      </c>
      <c r="G34" s="17">
        <v>1</v>
      </c>
      <c r="H34" s="17">
        <v>1</v>
      </c>
      <c r="I34" s="17">
        <v>6</v>
      </c>
      <c r="J34" s="16">
        <f t="shared" si="4"/>
        <v>2242</v>
      </c>
      <c r="K34" s="17">
        <f>(($C34+$D34)*Utregning!$N$5)+(($E34+$F34+$G34+$H34)*Utregning!$N$4)</f>
        <v>1794</v>
      </c>
      <c r="L34" s="19">
        <f t="shared" si="5"/>
        <v>448</v>
      </c>
      <c r="M34" s="17"/>
    </row>
    <row r="35" spans="1:13" ht="15.75" customHeight="1" x14ac:dyDescent="0.25">
      <c r="A35" s="17" t="s">
        <v>28</v>
      </c>
      <c r="B35" s="17" t="s">
        <v>27</v>
      </c>
      <c r="C35" s="17">
        <v>1</v>
      </c>
      <c r="D35" s="17">
        <v>0</v>
      </c>
      <c r="E35" s="17">
        <v>4</v>
      </c>
      <c r="F35" s="17">
        <v>1</v>
      </c>
      <c r="G35" s="17">
        <v>2</v>
      </c>
      <c r="H35" s="17">
        <v>2</v>
      </c>
      <c r="I35" s="17">
        <v>10</v>
      </c>
      <c r="J35" s="16">
        <f t="shared" si="4"/>
        <v>4131</v>
      </c>
      <c r="K35" s="17">
        <f>(($C35+$D35)*Utregning!$N$5)+(($E35+$F35+$G35+$H35)*Utregning!$N$4)</f>
        <v>3305</v>
      </c>
      <c r="L35" s="19">
        <f t="shared" si="5"/>
        <v>826</v>
      </c>
      <c r="M35" s="17"/>
    </row>
    <row r="36" spans="1:13" ht="15.75" customHeight="1" x14ac:dyDescent="0.25">
      <c r="A36" s="17" t="s">
        <v>30</v>
      </c>
      <c r="B36" s="17" t="s">
        <v>29</v>
      </c>
      <c r="C36" s="17">
        <v>3</v>
      </c>
      <c r="D36" s="17">
        <v>0</v>
      </c>
      <c r="E36" s="17">
        <v>3</v>
      </c>
      <c r="F36" s="17">
        <v>3</v>
      </c>
      <c r="G36" s="17">
        <v>1</v>
      </c>
      <c r="H36" s="17">
        <v>2</v>
      </c>
      <c r="I36" s="17">
        <v>12</v>
      </c>
      <c r="J36" s="16">
        <f t="shared" si="4"/>
        <v>4653</v>
      </c>
      <c r="K36" s="17">
        <f>(($C36+$D36)*Utregning!$N$5)+(($E36+$F36+$G36+$H36)*Utregning!$N$4)</f>
        <v>3723</v>
      </c>
      <c r="L36" s="19">
        <f t="shared" si="5"/>
        <v>930</v>
      </c>
      <c r="M36" s="17"/>
    </row>
    <row r="37" spans="1:13" ht="15.75" customHeight="1" x14ac:dyDescent="0.25">
      <c r="A37" s="17" t="s">
        <v>33</v>
      </c>
      <c r="B37" s="17" t="s">
        <v>31</v>
      </c>
      <c r="C37" s="17">
        <v>1</v>
      </c>
      <c r="D37" s="17">
        <v>1</v>
      </c>
      <c r="E37" s="17">
        <v>5</v>
      </c>
      <c r="F37" s="17">
        <v>2</v>
      </c>
      <c r="G37" s="17">
        <v>1</v>
      </c>
      <c r="H37" s="17">
        <v>1</v>
      </c>
      <c r="I37" s="17">
        <v>11</v>
      </c>
      <c r="J37" s="16">
        <f t="shared" si="4"/>
        <v>4392</v>
      </c>
      <c r="K37" s="17">
        <f>(($C37+$D37)*Utregning!$N$5)+(($E37+$F37+$G37+$H37)*Utregning!$N$4)</f>
        <v>3514</v>
      </c>
      <c r="L37" s="19">
        <f t="shared" si="5"/>
        <v>878</v>
      </c>
      <c r="M37" s="17"/>
    </row>
    <row r="38" spans="1:13" ht="15.75" customHeight="1" x14ac:dyDescent="0.25">
      <c r="A38" s="17" t="s">
        <v>35</v>
      </c>
      <c r="B38" s="17" t="s">
        <v>34</v>
      </c>
      <c r="C38" s="17">
        <v>2</v>
      </c>
      <c r="D38" s="17">
        <v>1</v>
      </c>
      <c r="E38" s="17">
        <v>1</v>
      </c>
      <c r="F38" s="17">
        <v>1</v>
      </c>
      <c r="G38" s="17">
        <v>1</v>
      </c>
      <c r="H38" s="17">
        <v>2</v>
      </c>
      <c r="I38" s="17">
        <v>8</v>
      </c>
      <c r="J38" s="16">
        <f t="shared" si="4"/>
        <v>2933</v>
      </c>
      <c r="K38" s="17">
        <f>(($C38+$D38)*Utregning!$N$5)+(($E38+$F38+$G38+$H38)*Utregning!$N$4)</f>
        <v>2347</v>
      </c>
      <c r="L38" s="19">
        <f t="shared" si="5"/>
        <v>586</v>
      </c>
    </row>
    <row r="39" spans="1:13" ht="15.75" customHeight="1" x14ac:dyDescent="0.25">
      <c r="A39" s="17" t="s">
        <v>37</v>
      </c>
      <c r="B39" s="17" t="s">
        <v>36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6">
        <f t="shared" si="4"/>
        <v>0</v>
      </c>
      <c r="K39" s="17">
        <f>(($C39+$D39)*Utregning!$N$5)+(($E39+$F39+$G39+$H39)*Utregning!$N$4)</f>
        <v>0</v>
      </c>
      <c r="L39" s="19">
        <f t="shared" si="5"/>
        <v>0</v>
      </c>
    </row>
    <row r="40" spans="1:13" ht="15.75" customHeight="1" x14ac:dyDescent="0.25">
      <c r="A40" s="17" t="s">
        <v>39</v>
      </c>
      <c r="B40" s="17" t="s">
        <v>38</v>
      </c>
      <c r="C40" s="17">
        <v>0</v>
      </c>
      <c r="D40" s="17">
        <v>1</v>
      </c>
      <c r="E40" s="17">
        <v>3</v>
      </c>
      <c r="F40" s="17">
        <v>1</v>
      </c>
      <c r="G40" s="17">
        <v>2</v>
      </c>
      <c r="H40" s="17">
        <v>0</v>
      </c>
      <c r="I40" s="17">
        <v>7</v>
      </c>
      <c r="J40" s="16">
        <f t="shared" si="4"/>
        <v>2841</v>
      </c>
      <c r="K40" s="17">
        <f>(($C40+$D40)*Utregning!$N$5)+(($E40+$F40+$G40+$H40)*Utregning!$N$4)</f>
        <v>2273</v>
      </c>
      <c r="L40" s="19">
        <f t="shared" si="5"/>
        <v>568</v>
      </c>
    </row>
    <row r="41" spans="1:13" ht="15.75" customHeight="1" thickBot="1" x14ac:dyDescent="0.3">
      <c r="A41" s="20" t="s">
        <v>40</v>
      </c>
      <c r="B41" s="20"/>
      <c r="C41" s="20">
        <f>SUM(C28:C40)</f>
        <v>13</v>
      </c>
      <c r="D41" s="20">
        <f t="shared" ref="D41:J41" si="6">SUM(D28:D40)</f>
        <v>17</v>
      </c>
      <c r="E41" s="20">
        <f t="shared" si="6"/>
        <v>36</v>
      </c>
      <c r="F41" s="20">
        <f t="shared" si="6"/>
        <v>22</v>
      </c>
      <c r="G41" s="20">
        <f t="shared" si="6"/>
        <v>14</v>
      </c>
      <c r="H41" s="20">
        <f t="shared" si="6"/>
        <v>14</v>
      </c>
      <c r="I41" s="20">
        <f t="shared" si="6"/>
        <v>116</v>
      </c>
      <c r="J41" s="21">
        <f t="shared" si="6"/>
        <v>44810</v>
      </c>
      <c r="K41" s="20">
        <f>SUM(K28:K40)</f>
        <v>35854</v>
      </c>
      <c r="L41" s="22">
        <f>SUM(L28:L40)</f>
        <v>8956</v>
      </c>
    </row>
    <row r="42" spans="1:13" ht="15.75" customHeight="1" thickTop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N14" xr:uid="{00000000-0009-0000-0000-000000000000}"/>
  <phoneticPr fontId="10" type="noConversion"/>
  <hyperlinks>
    <hyperlink ref="M10" r:id="rId1" xr:uid="{00000000-0004-0000-0000-000000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Utregning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Neteland</dc:creator>
  <cp:lastModifiedBy>Anders Neteland</cp:lastModifiedBy>
  <dcterms:created xsi:type="dcterms:W3CDTF">2021-01-08T08:29:36Z</dcterms:created>
  <dcterms:modified xsi:type="dcterms:W3CDTF">2022-03-14T15:20:23Z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72e1550-8259-4cf3-a1ec-0faec9abf3e8_Enabled">
    <vt:lpwstr>true</vt:lpwstr>
  </property>
  <property fmtid="{D5CDD505-2E9C-101B-9397-08002B2CF9AE}" pid="3" name="MSIP_Label_f72e1550-8259-4cf3-a1ec-0faec9abf3e8_SetDate">
    <vt:lpwstr>2022-03-14T15:11:23Z</vt:lpwstr>
  </property>
  <property fmtid="{D5CDD505-2E9C-101B-9397-08002B2CF9AE}" pid="4" name="MSIP_Label_f72e1550-8259-4cf3-a1ec-0faec9abf3e8_Method">
    <vt:lpwstr>Privileged</vt:lpwstr>
  </property>
  <property fmtid="{D5CDD505-2E9C-101B-9397-08002B2CF9AE}" pid="5" name="MSIP_Label_f72e1550-8259-4cf3-a1ec-0faec9abf3e8_Name">
    <vt:lpwstr>f72e1550-8259-4cf3-a1ec-0faec9abf3e8</vt:lpwstr>
  </property>
  <property fmtid="{D5CDD505-2E9C-101B-9397-08002B2CF9AE}" pid="6" name="MSIP_Label_f72e1550-8259-4cf3-a1ec-0faec9abf3e8_SiteId">
    <vt:lpwstr>156b047c-a56e-40a2-9f11-b69d58cf5508</vt:lpwstr>
  </property>
  <property fmtid="{D5CDD505-2E9C-101B-9397-08002B2CF9AE}" pid="7" name="MSIP_Label_f72e1550-8259-4cf3-a1ec-0faec9abf3e8_ActionId">
    <vt:lpwstr>ffb62ed9-2902-4fc7-aaee-63a76e0341f2</vt:lpwstr>
  </property>
  <property fmtid="{D5CDD505-2E9C-101B-9397-08002B2CF9AE}" pid="8" name="MSIP_Label_f72e1550-8259-4cf3-a1ec-0faec9abf3e8_ContentBits">
    <vt:lpwstr>0</vt:lpwstr>
  </property>
</Properties>
</file>